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elia/Desktop/LUXURY ONES /FACTURATION/Gestion saisonnière suivi Luxury Ones/"/>
    </mc:Choice>
  </mc:AlternateContent>
  <xr:revisionPtr revIDLastSave="0" documentId="13_ncr:1_{18EDF034-0BFA-E343-8B07-08E925A3AB2B}" xr6:coauthVersionLast="47" xr6:coauthVersionMax="47" xr10:uidLastSave="{00000000-0000-0000-0000-000000000000}"/>
  <bookViews>
    <workbookView xWindow="0" yWindow="1620" windowWidth="28800" windowHeight="15800" activeTab="5" xr2:uid="{00000000-000D-0000-FFFF-FFFF00000000}"/>
  </bookViews>
  <sheets>
    <sheet name="2021" sheetId="1" r:id="rId1"/>
    <sheet name="2022" sheetId="2" r:id="rId2"/>
    <sheet name=" 2023" sheetId="3" r:id="rId3"/>
    <sheet name="2024" sheetId="4" r:id="rId4"/>
    <sheet name="2025" sheetId="5" r:id="rId5"/>
    <sheet name="2026" sheetId="8" r:id="rId6"/>
    <sheet name="Gestion 12.2024" sheetId="6" r:id="rId7"/>
    <sheet name="Feuil1" sheetId="7" r:id="rId8"/>
  </sheets>
  <definedNames>
    <definedName name="_xlnm._FilterDatabase" localSheetId="0" hidden="1">'2021'!$A$3:$K$39</definedName>
    <definedName name="_xlnm.Print_Area" localSheetId="0">'2021'!$A$1:$K$36</definedName>
    <definedName name="_xlnm.Print_Area" localSheetId="1">'2022'!$A$2:$I$45</definedName>
    <definedName name="_xlnm.Print_Area" localSheetId="3">'2024'!$AF$1:$AN$23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8" l="1"/>
  <c r="U17" i="8" l="1"/>
  <c r="U14" i="8"/>
  <c r="R14" i="8"/>
  <c r="U12" i="8"/>
  <c r="R12" i="8"/>
  <c r="U10" i="8" l="1"/>
  <c r="R10" i="8"/>
  <c r="U9" i="8"/>
  <c r="S7" i="8"/>
  <c r="S9" i="8"/>
  <c r="R9" i="8"/>
  <c r="R51" i="5"/>
  <c r="R43" i="5"/>
  <c r="S43" i="5"/>
  <c r="O43" i="5"/>
  <c r="O4" i="8"/>
  <c r="S4" i="8" s="1"/>
  <c r="U4" i="8"/>
  <c r="U7" i="8"/>
  <c r="R7" i="8"/>
  <c r="P4" i="8"/>
  <c r="U20" i="8"/>
  <c r="O20" i="8"/>
  <c r="R20" i="8" s="1"/>
  <c r="U22" i="8"/>
  <c r="S22" i="8"/>
  <c r="R40" i="5"/>
  <c r="O29" i="5"/>
  <c r="N29" i="5"/>
  <c r="L29" i="5"/>
  <c r="O28" i="5"/>
  <c r="R4" i="8" l="1"/>
  <c r="R66" i="8" s="1"/>
  <c r="R25" i="5"/>
  <c r="E80" i="7" l="1"/>
  <c r="E83" i="7"/>
  <c r="E85" i="7"/>
  <c r="E88" i="7"/>
  <c r="E91" i="7"/>
  <c r="U12" i="5"/>
  <c r="N21" i="5"/>
  <c r="U21" i="5"/>
  <c r="S21" i="5"/>
  <c r="R21" i="5"/>
  <c r="L21" i="5"/>
  <c r="U19" i="5"/>
  <c r="R16" i="5"/>
  <c r="S16" i="5"/>
  <c r="R12" i="5"/>
  <c r="I18" i="6"/>
  <c r="U10" i="5"/>
  <c r="R10" i="5"/>
  <c r="T60" i="4"/>
  <c r="R6" i="5"/>
  <c r="O43" i="4"/>
  <c r="AF11" i="4"/>
  <c r="AF3" i="4"/>
  <c r="AG2" i="4" s="1"/>
  <c r="O10" i="4"/>
  <c r="U49" i="4" l="1"/>
  <c r="S49" i="4"/>
  <c r="R43" i="4"/>
  <c r="U40" i="4"/>
  <c r="R41" i="4"/>
  <c r="R42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O40" i="4"/>
  <c r="R40" i="4" s="1"/>
  <c r="U38" i="4" l="1"/>
  <c r="R38" i="4"/>
  <c r="S36" i="4" l="1"/>
  <c r="R36" i="4"/>
  <c r="O35" i="4" l="1"/>
  <c r="R35" i="4" s="1"/>
  <c r="S31" i="4"/>
  <c r="P31" i="4"/>
  <c r="R31" i="4" s="1"/>
  <c r="P29" i="4"/>
  <c r="O29" i="4"/>
  <c r="R29" i="4" s="1"/>
  <c r="U23" i="4"/>
  <c r="U19" i="4"/>
  <c r="R23" i="4" l="1"/>
  <c r="R21" i="4"/>
  <c r="O19" i="4"/>
  <c r="R18" i="4" l="1"/>
  <c r="R16" i="4"/>
  <c r="R10" i="4" l="1"/>
  <c r="T64" i="3" l="1"/>
  <c r="O4" i="4" l="1"/>
  <c r="R4" i="4" s="1"/>
  <c r="R60" i="4" s="1"/>
  <c r="S61" i="4" s="1"/>
  <c r="T63" i="3" l="1"/>
  <c r="Q62" i="3"/>
  <c r="Q55" i="3"/>
  <c r="T55" i="3" s="1"/>
  <c r="U55" i="3" l="1"/>
  <c r="T54" i="3"/>
  <c r="R52" i="3"/>
  <c r="Q52" i="3"/>
  <c r="L51" i="3" l="1"/>
  <c r="P51" i="3" s="1"/>
  <c r="T56" i="3"/>
  <c r="T68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50" i="3"/>
  <c r="T52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U28" i="3"/>
  <c r="Q28" i="3"/>
  <c r="R28" i="3"/>
  <c r="O28" i="3"/>
  <c r="U22" i="3"/>
  <c r="R22" i="3"/>
  <c r="T22" i="3" s="1"/>
  <c r="W14" i="3"/>
  <c r="W4" i="3"/>
  <c r="W5" i="3"/>
  <c r="W6" i="3"/>
  <c r="W7" i="3"/>
  <c r="W8" i="3"/>
  <c r="W9" i="3"/>
  <c r="W10" i="3"/>
  <c r="W12" i="3"/>
  <c r="W13" i="3"/>
  <c r="W15" i="3"/>
  <c r="W16" i="3"/>
  <c r="W17" i="3"/>
  <c r="W18" i="3"/>
  <c r="W19" i="3"/>
  <c r="W20" i="3"/>
  <c r="W21" i="3"/>
  <c r="W23" i="3"/>
  <c r="W24" i="3"/>
  <c r="W25" i="3"/>
  <c r="W26" i="3"/>
  <c r="W27" i="3"/>
  <c r="W28" i="3"/>
  <c r="W29" i="3"/>
  <c r="W30" i="3"/>
  <c r="W31" i="3"/>
  <c r="W33" i="3"/>
  <c r="W34" i="3"/>
  <c r="W35" i="3"/>
  <c r="W49" i="3"/>
  <c r="W50" i="3"/>
  <c r="W52" i="3"/>
  <c r="W56" i="3"/>
  <c r="W68" i="3"/>
  <c r="W11" i="3"/>
  <c r="T16" i="3"/>
  <c r="T17" i="3"/>
  <c r="T18" i="3"/>
  <c r="T19" i="3"/>
  <c r="T21" i="3"/>
  <c r="T24" i="3"/>
  <c r="T25" i="3"/>
  <c r="T26" i="3"/>
  <c r="T29" i="3"/>
  <c r="T30" i="3"/>
  <c r="T31" i="3"/>
  <c r="T32" i="3"/>
  <c r="T33" i="3"/>
  <c r="T35" i="3"/>
  <c r="T5" i="3"/>
  <c r="T6" i="3"/>
  <c r="T7" i="3"/>
  <c r="T8" i="3"/>
  <c r="T9" i="3"/>
  <c r="T10" i="3"/>
  <c r="T11" i="3"/>
  <c r="T12" i="3"/>
  <c r="T13" i="3"/>
  <c r="T4" i="3"/>
  <c r="R51" i="3" l="1"/>
  <c r="T51" i="3" s="1"/>
  <c r="U51" i="3"/>
  <c r="T28" i="3"/>
  <c r="P44" i="1"/>
  <c r="P44" i="2"/>
  <c r="T7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W19" authorId="0" shapeId="0" xr:uid="{89610C47-874D-FC4B-A650-D657A887DCF1}">
      <text>
        <r>
          <rPr>
            <b/>
            <sz val="10"/>
            <color rgb="FF000000"/>
            <rFont val="Tahoma"/>
            <family val="2"/>
          </rPr>
          <t xml:space="preserve">Demande de payer directement la taxe de séjour par les propriétaires Aline et Jacques Bernier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W29" authorId="0" shapeId="0" xr:uid="{3A2040D1-C8F1-5545-AA81-844ACD5C923D}">
      <text>
        <r>
          <rPr>
            <b/>
            <sz val="10"/>
            <color rgb="FF000000"/>
            <rFont val="Tahoma"/>
            <family val="2"/>
          </rPr>
          <t>Demande du propriétaire TURBE Stephan de Seyma I de payer la taxe de séjour directement par lui et pas par l'agence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W30" authorId="0" shapeId="0" xr:uid="{64F94E45-FD40-AF41-B55E-33BB58E9989C}">
      <text>
        <r>
          <rPr>
            <b/>
            <sz val="18"/>
            <color rgb="FF000000"/>
            <rFont val="Arial"/>
            <family val="2"/>
          </rPr>
          <t>Demande du propriétaire TURBE Stephan de Seyma I de payer la taxe de séjour directement par lui et pas par l'agence</t>
        </r>
        <r>
          <rPr>
            <sz val="10"/>
            <color rgb="FF000000"/>
            <rFont val="Arial"/>
            <family val="2"/>
          </rPr>
          <t xml:space="preserve">
</t>
        </r>
      </text>
    </comment>
    <comment ref="L31" authorId="0" shapeId="0" xr:uid="{EAF1B918-AD4A-5D44-AC3B-7028880EBB28}">
      <text>
        <r>
          <rPr>
            <b/>
            <sz val="10"/>
            <color rgb="FF000000"/>
            <rFont val="Tahoma"/>
            <family val="2"/>
          </rPr>
          <t>Virement unique de 8</t>
        </r>
        <r>
          <rPr>
            <sz val="10"/>
            <color rgb="FF000000"/>
            <rFont val="Tahoma"/>
            <family val="2"/>
          </rPr>
          <t>213 euros</t>
        </r>
      </text>
    </comment>
    <comment ref="L32" authorId="0" shapeId="0" xr:uid="{67CB895A-B72A-0E43-A44A-58D61011B92E}">
      <text>
        <r>
          <rPr>
            <b/>
            <sz val="10"/>
            <color rgb="FF000000"/>
            <rFont val="Tahoma"/>
            <family val="2"/>
          </rPr>
          <t>Virement unique de 8213 euros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W32" authorId="0" shapeId="0" xr:uid="{8FCE639A-9FC2-ED45-A52D-52E9CE2A6CD6}">
      <text>
        <r>
          <rPr>
            <b/>
            <sz val="10"/>
            <color rgb="FF000000"/>
            <rFont val="Tahoma"/>
            <family val="2"/>
          </rPr>
          <t>Proprietaire Nanda Mortier demande à payer elle même la taxe de séjour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O22" authorId="0" shapeId="0" xr:uid="{76AF0F68-D4C6-424F-A498-E576218145B1}">
      <text>
        <r>
          <rPr>
            <sz val="10"/>
            <color rgb="FF000000"/>
            <rFont val="Tahoma"/>
            <family val="2"/>
          </rPr>
          <t xml:space="preserve">Réservation par Airbnb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Total : 7359 €
</t>
        </r>
        <r>
          <rPr>
            <sz val="10"/>
            <color rgb="FF000000"/>
            <rFont val="Tahoma"/>
            <family val="2"/>
          </rPr>
          <t xml:space="preserve">Airbnb commission  1368,78 
</t>
        </r>
        <r>
          <rPr>
            <sz val="10"/>
            <color rgb="FF000000"/>
            <rFont val="Tahoma"/>
            <family val="2"/>
          </rPr>
          <t xml:space="preserve">Commission de 22,5% agence : 1655,77 €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L'agence a supporté la commission airbnb et a pris que 286,99 € de commission</t>
        </r>
      </text>
    </comment>
  </commentList>
</comments>
</file>

<file path=xl/sharedStrings.xml><?xml version="1.0" encoding="utf-8"?>
<sst xmlns="http://schemas.openxmlformats.org/spreadsheetml/2006/main" count="1565" uniqueCount="668">
  <si>
    <t>CLIENT</t>
  </si>
  <si>
    <t>N° FACTURE</t>
  </si>
  <si>
    <t>CHIFFRE AFFAIRE 2019</t>
  </si>
  <si>
    <t>%</t>
  </si>
  <si>
    <t>MONTANT CLT</t>
  </si>
  <si>
    <t xml:space="preserve">Date </t>
  </si>
  <si>
    <t xml:space="preserve"> </t>
  </si>
  <si>
    <t>MONTANT FACTURE</t>
  </si>
  <si>
    <t>2022-035-11</t>
  </si>
  <si>
    <t>2023-002-06</t>
  </si>
  <si>
    <t>2023-004-06</t>
  </si>
  <si>
    <t>23.06.2023</t>
  </si>
  <si>
    <t>2023-006-06</t>
  </si>
  <si>
    <t>ACTI ANTILLES</t>
  </si>
  <si>
    <t xml:space="preserve">Logement réservé </t>
  </si>
  <si>
    <t>n° Mandat</t>
  </si>
  <si>
    <t xml:space="preserve">Date d'entreée </t>
  </si>
  <si>
    <t xml:space="preserve">Date de sortie </t>
  </si>
  <si>
    <t>Nombre Nuits</t>
  </si>
  <si>
    <t>Nombre voyageurs</t>
  </si>
  <si>
    <t>FRAIS DE MENAGE</t>
  </si>
  <si>
    <t>TAXE DE SEJOUR</t>
  </si>
  <si>
    <t>FRAIS AGENCE PROPRIETAIRE</t>
  </si>
  <si>
    <t>FRAIS AGENCE VOYAGEUR</t>
  </si>
  <si>
    <t>CHIFFRE D'AFFAIRE NET</t>
  </si>
  <si>
    <t>TOTAL PROPRIETAIRE</t>
  </si>
  <si>
    <t>TAXE DE SEJOUR PAYE COLLECTIVITE</t>
  </si>
  <si>
    <t xml:space="preserve">DATE DE REGLEMENT </t>
  </si>
  <si>
    <t>DATE REGLEMENT PROPRIETAIRE</t>
  </si>
  <si>
    <t>Suivi du compte de gestion 2022</t>
  </si>
  <si>
    <t>Suivi du compte de gestion 2021</t>
  </si>
  <si>
    <t>Type d'affaires</t>
  </si>
  <si>
    <t xml:space="preserve">Solde du compte de gestion </t>
  </si>
  <si>
    <t>31.12.2022</t>
  </si>
  <si>
    <t>13.01.2023</t>
  </si>
  <si>
    <t>Gestion locative / Etat des lieux</t>
  </si>
  <si>
    <t>SCI BONNE NOUVELLE</t>
  </si>
  <si>
    <t>31.01.2023</t>
  </si>
  <si>
    <t>28.02.2023</t>
  </si>
  <si>
    <t>COMMENTAIRES</t>
  </si>
  <si>
    <t>Aucune affaire, frais bancaires</t>
  </si>
  <si>
    <t>31.03.2023</t>
  </si>
  <si>
    <t>30.04.2023</t>
  </si>
  <si>
    <t>31.05.2023</t>
  </si>
  <si>
    <t>12.06.2023</t>
  </si>
  <si>
    <t>Location saisonnière</t>
  </si>
  <si>
    <t>ACTI SEILIER</t>
  </si>
  <si>
    <t>11.06.2023</t>
  </si>
  <si>
    <t xml:space="preserve">Débit </t>
  </si>
  <si>
    <t>19.06.2023</t>
  </si>
  <si>
    <t>2023-003-06</t>
  </si>
  <si>
    <t>08.06.2023</t>
  </si>
  <si>
    <t>26.06.2023</t>
  </si>
  <si>
    <t>Booking.com JULIE REVEILLEZ</t>
  </si>
  <si>
    <t>29.06.2023</t>
  </si>
  <si>
    <t>30.06.2023</t>
  </si>
  <si>
    <t>07.07.2023</t>
  </si>
  <si>
    <t>03.07.2023</t>
  </si>
  <si>
    <t>DEPOT DE GARANTIE</t>
  </si>
  <si>
    <t>DATE REMBOURSEMENTCAUTION</t>
  </si>
  <si>
    <t>Au Trésor public, par virement</t>
  </si>
  <si>
    <t>2023-005-06</t>
  </si>
  <si>
    <t>Booking.com - SARAH JOIN</t>
  </si>
  <si>
    <t>24.06.2023</t>
  </si>
  <si>
    <t>°</t>
  </si>
  <si>
    <t>2023-008-07</t>
  </si>
  <si>
    <t>07.07.2323</t>
  </si>
  <si>
    <t>11.07.2023</t>
  </si>
  <si>
    <t>Location saisonnière / Facture d'avoir</t>
  </si>
  <si>
    <t>11.07.23</t>
  </si>
  <si>
    <t>2023-007-07</t>
  </si>
  <si>
    <t>Sur fact. 2023-006-06</t>
  </si>
  <si>
    <t>Nom du bien</t>
  </si>
  <si>
    <t>View Apartment</t>
  </si>
  <si>
    <t>Ptit's Julie</t>
  </si>
  <si>
    <t>07.07.23</t>
  </si>
  <si>
    <t>17.07.2023</t>
  </si>
  <si>
    <t>18.07.2023</t>
  </si>
  <si>
    <t>2023-009-07</t>
  </si>
  <si>
    <t>12.07.2023</t>
  </si>
  <si>
    <t>21.07.2023</t>
  </si>
  <si>
    <t>View Apartment &amp; Seyma I</t>
  </si>
  <si>
    <t>2023-012-07</t>
  </si>
  <si>
    <t>ST CONCEPT</t>
  </si>
  <si>
    <t>24.07.2023</t>
  </si>
  <si>
    <t>04.08.2023</t>
  </si>
  <si>
    <t>El Pescador Bungalow</t>
  </si>
  <si>
    <t>26 &amp; 32</t>
  </si>
  <si>
    <t>2023-013-07</t>
  </si>
  <si>
    <t>Booking.com MIHAI TUTUNARU</t>
  </si>
  <si>
    <t>26.07.2023</t>
  </si>
  <si>
    <t>Délogemement d'une réservation Booking.com de View Apartement (surbooking) à Bungalow El Pescardor - conditions de réservations différentes - déficit pour l'agence immobilière</t>
  </si>
  <si>
    <t>31.07.2023</t>
  </si>
  <si>
    <t>02.08.2023</t>
  </si>
  <si>
    <t xml:space="preserve">Taxe de séjour </t>
  </si>
  <si>
    <t>Mois de juin 2023</t>
  </si>
  <si>
    <t>Remboursement du Trésor Public pour trop versé de taxe de séjour en juin 2023</t>
  </si>
  <si>
    <t>Trésor Public</t>
  </si>
  <si>
    <t>03.08.2023</t>
  </si>
  <si>
    <t>2023-011-07</t>
  </si>
  <si>
    <t>EDF -Pierre Yves GILLOT</t>
  </si>
  <si>
    <t>13.07.2023</t>
  </si>
  <si>
    <t>15.07.2023</t>
  </si>
  <si>
    <t xml:space="preserve"> Seyma I</t>
  </si>
  <si>
    <t>07.08.2023</t>
  </si>
  <si>
    <t>2023-014-08</t>
  </si>
  <si>
    <t>16.08.2023</t>
  </si>
  <si>
    <t>08.09.2023</t>
  </si>
  <si>
    <t>Bungalow Nanda Mortier</t>
  </si>
  <si>
    <t>2023-015-08</t>
  </si>
  <si>
    <t>Mois de juillet 2023</t>
  </si>
  <si>
    <t>112,50 euros pour juillet 2023</t>
  </si>
  <si>
    <t>14.08.2023</t>
  </si>
  <si>
    <t>2023-017-08</t>
  </si>
  <si>
    <t>Booking.com Anastasia Krasnencova</t>
  </si>
  <si>
    <t>09.08.2023</t>
  </si>
  <si>
    <t xml:space="preserve">View Apartment </t>
  </si>
  <si>
    <t>View Apartmen</t>
  </si>
  <si>
    <t>21.08.2023</t>
  </si>
  <si>
    <t>Dépôt de garantie versé sur facture séparée</t>
  </si>
  <si>
    <t>2023-018-08</t>
  </si>
  <si>
    <t>Facture de dépôt de garantie</t>
  </si>
  <si>
    <t>31.08.2023</t>
  </si>
  <si>
    <t>04.09.2023</t>
  </si>
  <si>
    <t>2023-019-08</t>
  </si>
  <si>
    <t>02.03.2024</t>
  </si>
  <si>
    <t>17.03.2024</t>
  </si>
  <si>
    <t>Pending</t>
  </si>
  <si>
    <t>Leonid Buckman - deposit 25% par Paypal</t>
  </si>
  <si>
    <t>12.09.2023</t>
  </si>
  <si>
    <t>2023-020-09</t>
  </si>
  <si>
    <t>13.09.2023</t>
  </si>
  <si>
    <t>2023-021-09</t>
  </si>
  <si>
    <t>18.09.2023</t>
  </si>
  <si>
    <t>21.09.2023</t>
  </si>
  <si>
    <t>19.09.2023</t>
  </si>
  <si>
    <t>Mois d'août 2023</t>
  </si>
  <si>
    <t>81,25 € pour août 2023</t>
  </si>
  <si>
    <t xml:space="preserve">Gestion locative / rédaction bail + état des lieux </t>
  </si>
  <si>
    <t>Maison 1 et Maison 2 GREAUX Jocelyne</t>
  </si>
  <si>
    <t>2023-010-07</t>
  </si>
  <si>
    <t>VITIS IMMO SBH (LA PETITE PLAGE)</t>
  </si>
  <si>
    <t>30.09.2023</t>
  </si>
  <si>
    <t>?</t>
  </si>
  <si>
    <t>05.10.2023</t>
  </si>
  <si>
    <t xml:space="preserve">Location saisonnière </t>
  </si>
  <si>
    <t>Appartement Colombier</t>
  </si>
  <si>
    <t>2023-023-10</t>
  </si>
  <si>
    <t>08.10.2023</t>
  </si>
  <si>
    <t>27.10.2023</t>
  </si>
  <si>
    <t>11.10.2023</t>
  </si>
  <si>
    <t>Villa Carmen</t>
  </si>
  <si>
    <t>2023-024-10</t>
  </si>
  <si>
    <t>France RAYONNAGE</t>
  </si>
  <si>
    <t>18.11.2023</t>
  </si>
  <si>
    <t>26.11.2023</t>
  </si>
  <si>
    <t>2023-025-11</t>
  </si>
  <si>
    <t>06.11.2023</t>
  </si>
  <si>
    <t>09.11.2023</t>
  </si>
  <si>
    <t xml:space="preserve">Appartement Rêve de St Barth </t>
  </si>
  <si>
    <t>2023-026-11</t>
  </si>
  <si>
    <t>14.11.2023</t>
  </si>
  <si>
    <t>17.11.2023</t>
  </si>
  <si>
    <t>Reversé au propriétaire</t>
  </si>
  <si>
    <t>10.11.2023</t>
  </si>
  <si>
    <t>2023-027-11</t>
  </si>
  <si>
    <t>AURELIEN GAUTHIER</t>
  </si>
  <si>
    <t>20.11.2023</t>
  </si>
  <si>
    <t>25.04.2024</t>
  </si>
  <si>
    <t>16.04.2024</t>
  </si>
  <si>
    <t>27.11.2023</t>
  </si>
  <si>
    <t>30.11</t>
  </si>
  <si>
    <t>281,25 € arrhes pour location en 2024</t>
  </si>
  <si>
    <t xml:space="preserve">01.11.2023 </t>
  </si>
  <si>
    <t xml:space="preserve">En compte : arrhes facture 2023-019-08 pour montant de 837,81 € et arrhes facture 2023-027-11 pour montant de 281,25 € - laisser 100 € pour régler les frais bancaires du compte </t>
  </si>
  <si>
    <t>Taxe de séjour réglée en mars 2024 - reçu 25% de déposit - manque 75% restants 837,81 € arrhes pour location en 2024</t>
  </si>
  <si>
    <t>01.12.2023</t>
  </si>
  <si>
    <t xml:space="preserve">Note de crédit </t>
  </si>
  <si>
    <t>Booking.com</t>
  </si>
  <si>
    <t>2023-030-12</t>
  </si>
  <si>
    <t xml:space="preserve">Booking.com </t>
  </si>
  <si>
    <t>20.12.2023</t>
  </si>
  <si>
    <t>2023-031-12</t>
  </si>
  <si>
    <t>19.12.2023</t>
  </si>
  <si>
    <t>21.12.2023</t>
  </si>
  <si>
    <t>25.12.2023</t>
  </si>
  <si>
    <t>Villa Birds of Paradise</t>
  </si>
  <si>
    <t>2023-032-12</t>
  </si>
  <si>
    <t xml:space="preserve">Mikail Allan </t>
  </si>
  <si>
    <t>23.12.2023</t>
  </si>
  <si>
    <t>04.01.2024</t>
  </si>
  <si>
    <t>2023-033-12</t>
  </si>
  <si>
    <t>27.12.2023</t>
  </si>
  <si>
    <t xml:space="preserve"> €                           -  </t>
  </si>
  <si>
    <t xml:space="preserve"> €                -  </t>
  </si>
  <si>
    <t>01.01.2024</t>
  </si>
  <si>
    <t>08.01.2024</t>
  </si>
  <si>
    <t>SOLEYA APPARTEMENT</t>
  </si>
  <si>
    <t>2024-003-01</t>
  </si>
  <si>
    <t xml:space="preserve">PM TECH </t>
  </si>
  <si>
    <t>14.01.2024</t>
  </si>
  <si>
    <t>22.01.2024</t>
  </si>
  <si>
    <t>12.01.2024</t>
  </si>
  <si>
    <t xml:space="preserve">Andrea Tomazelli </t>
  </si>
  <si>
    <t>05.01.2024</t>
  </si>
  <si>
    <t>VIEW APARTMENT</t>
  </si>
  <si>
    <t>2024-004-01</t>
  </si>
  <si>
    <t>Booking.com Stefan Schupmann</t>
  </si>
  <si>
    <t>06.01.2024</t>
  </si>
  <si>
    <t>Reversé à proprietaire</t>
  </si>
  <si>
    <t>15.01.2024</t>
  </si>
  <si>
    <t>23.01.2024</t>
  </si>
  <si>
    <t>Mikail Allan - Facture d'avoir</t>
  </si>
  <si>
    <t xml:space="preserve">Rendu au clients en espèces et en euros </t>
  </si>
  <si>
    <t>10.01.2024</t>
  </si>
  <si>
    <t>31.01.2024</t>
  </si>
  <si>
    <t>30.01.2024</t>
  </si>
  <si>
    <t>2024-006-01</t>
  </si>
  <si>
    <t xml:space="preserve">Booking.com Eugenio Marcuzzi </t>
  </si>
  <si>
    <t>18.01.2024</t>
  </si>
  <si>
    <t>2024-007-01</t>
  </si>
  <si>
    <t xml:space="preserve">Booking.com Catherine Gobin </t>
  </si>
  <si>
    <t>20.01.2024</t>
  </si>
  <si>
    <t>2024-008-01</t>
  </si>
  <si>
    <t xml:space="preserve">Booking.com Florence mauric </t>
  </si>
  <si>
    <t>2024-009-01</t>
  </si>
  <si>
    <t>PM TECH - Facture d'avoir</t>
  </si>
  <si>
    <t>2024-011-01</t>
  </si>
  <si>
    <t xml:space="preserve">SOGB </t>
  </si>
  <si>
    <t>05.02.2024</t>
  </si>
  <si>
    <t>10.02.2024</t>
  </si>
  <si>
    <t>Argent en compte pour février 2024</t>
  </si>
  <si>
    <t xml:space="preserve">01.02.2024 </t>
  </si>
  <si>
    <t xml:space="preserve">En compte : arrhes facture 2023-019-08 pour montant de 837,81 € et arrhes facture 2023-027-11 pour montant de 281,25 € et arrhes facture 2024-011-01 pour montant 2 714,10 €  - laisser 100 € pour régler les frais bancaires du compte </t>
  </si>
  <si>
    <t>12.02.2024</t>
  </si>
  <si>
    <t>2024-014-02</t>
  </si>
  <si>
    <t>Booking.com Christine Ioos</t>
  </si>
  <si>
    <t>94.50</t>
  </si>
  <si>
    <t>14.02.2024</t>
  </si>
  <si>
    <t>2024-015-02</t>
  </si>
  <si>
    <t xml:space="preserve">Booking.com Federique Garibaldi </t>
  </si>
  <si>
    <t>29.02.2024</t>
  </si>
  <si>
    <t>2024-017-02</t>
  </si>
  <si>
    <t>Booking.com Mathieu Adam</t>
  </si>
  <si>
    <t>18.02.2024</t>
  </si>
  <si>
    <t>24.02.2024</t>
  </si>
  <si>
    <t>01.03.2024</t>
  </si>
  <si>
    <t>05.03.2024</t>
  </si>
  <si>
    <t xml:space="preserve">Leonid Buckman </t>
  </si>
  <si>
    <t>18.03.2024</t>
  </si>
  <si>
    <t>2024-018-03</t>
  </si>
  <si>
    <t>Leonic Buckman - Facture d'avoir</t>
  </si>
  <si>
    <t>25.03.2024</t>
  </si>
  <si>
    <t>2024-019-03</t>
  </si>
  <si>
    <t>Airbnb.com Carole Chesne Scoopie SARL</t>
  </si>
  <si>
    <t>22.03.2024</t>
  </si>
  <si>
    <t>01.04.2024</t>
  </si>
  <si>
    <t>2024-020-03</t>
  </si>
  <si>
    <t xml:space="preserve">Carole Chesne </t>
  </si>
  <si>
    <t>04.04.2024</t>
  </si>
  <si>
    <t xml:space="preserve">Payé via Airbnb </t>
  </si>
  <si>
    <t>02.04.2024</t>
  </si>
  <si>
    <t>Par Airbnb, taxe de sejour payée via le site</t>
  </si>
  <si>
    <t>En compte : règlement total pour facture 2023-027-11 Aurelien Gauthier € 1541,25 et 100€ pour le frais bancaires du compte en banque</t>
  </si>
  <si>
    <t>12.04.2024</t>
  </si>
  <si>
    <t>2024-022-04</t>
  </si>
  <si>
    <t xml:space="preserve">SMI- Ruddy CYPRIEN </t>
  </si>
  <si>
    <t>20.04.2024</t>
  </si>
  <si>
    <t>17.04.2024</t>
  </si>
  <si>
    <t>13.04.2024</t>
  </si>
  <si>
    <t>SMI- Ruddy CYPRIEN - Facture d'avoir</t>
  </si>
  <si>
    <t>22.04.2024</t>
  </si>
  <si>
    <t>Dépôt de garantie rendu client en espèces</t>
  </si>
  <si>
    <t>2024-024-04</t>
  </si>
  <si>
    <t>Booking.com Laurent DELAMAIDE</t>
  </si>
  <si>
    <t>06.04.2024</t>
  </si>
  <si>
    <t>26.04.2024</t>
  </si>
  <si>
    <t>2024-025-04</t>
  </si>
  <si>
    <t>Aurelien Gauthier - Facture d'avoir</t>
  </si>
  <si>
    <t>03.05.2024</t>
  </si>
  <si>
    <t>En compte :  100€ pour le frais bancaires du compte en banque</t>
  </si>
  <si>
    <t>13.05.2024</t>
  </si>
  <si>
    <t xml:space="preserve">Appartement Nioulargue </t>
  </si>
  <si>
    <t>2024-027-05</t>
  </si>
  <si>
    <t>2024-028-05</t>
  </si>
  <si>
    <t>2024-029-05</t>
  </si>
  <si>
    <t xml:space="preserve">Studio Merlette </t>
  </si>
  <si>
    <t>07.06.2024</t>
  </si>
  <si>
    <t>14.05.2024</t>
  </si>
  <si>
    <t xml:space="preserve">Appartement Colombier </t>
  </si>
  <si>
    <t xml:space="preserve">Annulé </t>
  </si>
  <si>
    <t>Annulation demandée par le client</t>
  </si>
  <si>
    <t xml:space="preserve">Remboursement intégral </t>
  </si>
  <si>
    <t>2024-030-05</t>
  </si>
  <si>
    <t>15.05.2024</t>
  </si>
  <si>
    <t>17.05.2024</t>
  </si>
  <si>
    <t xml:space="preserve">14.05.2024 </t>
  </si>
  <si>
    <t>2024-031-05</t>
  </si>
  <si>
    <t>Studio Pomme Liane Colombier</t>
  </si>
  <si>
    <t>2024-032-05</t>
  </si>
  <si>
    <t>21.05.2024</t>
  </si>
  <si>
    <t>01.06.2024</t>
  </si>
  <si>
    <t>2024-033-06</t>
  </si>
  <si>
    <t>2024-034-06</t>
  </si>
  <si>
    <t>2024-036-06</t>
  </si>
  <si>
    <t>31.05.2024</t>
  </si>
  <si>
    <t>02.07.2024</t>
  </si>
  <si>
    <t>Reversé à propriétaire</t>
  </si>
  <si>
    <t>En compte : 100 € pour les frais bancaires</t>
  </si>
  <si>
    <t>04.06.2024</t>
  </si>
  <si>
    <t xml:space="preserve">Appartement Gemma </t>
  </si>
  <si>
    <t>2024-037-06</t>
  </si>
  <si>
    <t xml:space="preserve">Leonid BUKMAN </t>
  </si>
  <si>
    <t>17.03.2025</t>
  </si>
  <si>
    <t>31.05.2025</t>
  </si>
  <si>
    <t>Ahrres en compte : 1276,70 €</t>
  </si>
  <si>
    <t xml:space="preserve">03.07.2024 </t>
  </si>
  <si>
    <t xml:space="preserve">En compte : Arrhes facture 2024-037-06 et 100 € pour régler les frais bancaires du compte </t>
  </si>
  <si>
    <t>08.07.2024</t>
  </si>
  <si>
    <t xml:space="preserve">Appartement CAD </t>
  </si>
  <si>
    <t>2024-039-07</t>
  </si>
  <si>
    <t xml:space="preserve">ACTI Antilles </t>
  </si>
  <si>
    <t>15.07.2024</t>
  </si>
  <si>
    <t>20.07.2024</t>
  </si>
  <si>
    <t xml:space="preserve">15.07.2024 </t>
  </si>
  <si>
    <t>26.07.2024</t>
  </si>
  <si>
    <t xml:space="preserve">30.07.2024 </t>
  </si>
  <si>
    <t>2024-042-07</t>
  </si>
  <si>
    <t xml:space="preserve">19.08.2024 </t>
  </si>
  <si>
    <t xml:space="preserve">23.08.2024 </t>
  </si>
  <si>
    <t>23.07.2024</t>
  </si>
  <si>
    <t>2024-040-07</t>
  </si>
  <si>
    <t>ACTI Antilles -Facture d'avoir</t>
  </si>
  <si>
    <t xml:space="preserve">SMI - Ruddy CYPRIEN </t>
  </si>
  <si>
    <t xml:space="preserve">Villa Carmen </t>
  </si>
  <si>
    <t>22.08.2024</t>
  </si>
  <si>
    <t>01.08.2004</t>
  </si>
  <si>
    <t>26.08.2024</t>
  </si>
  <si>
    <t xml:space="preserve">Villa Carmen - Facture d'avoir </t>
  </si>
  <si>
    <t>2024-043-08</t>
  </si>
  <si>
    <t>01.08.2024</t>
  </si>
  <si>
    <t>29.08.2024</t>
  </si>
  <si>
    <t>01.09.2024</t>
  </si>
  <si>
    <t>30.08.2024</t>
  </si>
  <si>
    <t>2024-044-08</t>
  </si>
  <si>
    <t>02.09.2024</t>
  </si>
  <si>
    <t xml:space="preserve">06.09.2024 </t>
  </si>
  <si>
    <t>09.09.2024</t>
  </si>
  <si>
    <t>2024-045-08</t>
  </si>
  <si>
    <t>01.10.2024</t>
  </si>
  <si>
    <t xml:space="preserve">08.10.2024 </t>
  </si>
  <si>
    <t xml:space="preserve">09.10.2024 </t>
  </si>
  <si>
    <t xml:space="preserve">Villa Cypraea </t>
  </si>
  <si>
    <t>FAC-2024048</t>
  </si>
  <si>
    <t>FAC-2024047</t>
  </si>
  <si>
    <t xml:space="preserve">11.11.2024 </t>
  </si>
  <si>
    <t>11.10.2024</t>
  </si>
  <si>
    <t xml:space="preserve">09.09.2024 </t>
  </si>
  <si>
    <t xml:space="preserve">30.10.2024 </t>
  </si>
  <si>
    <t xml:space="preserve">Mterre Neuve </t>
  </si>
  <si>
    <t>FAC-2024054</t>
  </si>
  <si>
    <t>12.11.2024</t>
  </si>
  <si>
    <t>06.12.2024</t>
  </si>
  <si>
    <t xml:space="preserve">06.12.2024 </t>
  </si>
  <si>
    <t>13.11.2024</t>
  </si>
  <si>
    <t>14.11.2024</t>
  </si>
  <si>
    <t>10.12.2024</t>
  </si>
  <si>
    <t>09.12.2024</t>
  </si>
  <si>
    <t xml:space="preserve">Villa Cypraea facture d'avoir </t>
  </si>
  <si>
    <t xml:space="preserve">Villa Birds BOP facture d'avoir </t>
  </si>
  <si>
    <t xml:space="preserve">Mterre Neuve facture d'avoir </t>
  </si>
  <si>
    <t>FAC-2024061</t>
  </si>
  <si>
    <t>FAC-2024062</t>
  </si>
  <si>
    <t xml:space="preserve">FAC-2024060 </t>
  </si>
  <si>
    <t>24.01.2025</t>
  </si>
  <si>
    <t xml:space="preserve">01.01.2025 </t>
  </si>
  <si>
    <t>Date de retrait</t>
  </si>
  <si>
    <t xml:space="preserve">Montant </t>
  </si>
  <si>
    <t xml:space="preserve">Correspondance </t>
  </si>
  <si>
    <t>03.07.2024</t>
  </si>
  <si>
    <t>04.12.2024</t>
  </si>
  <si>
    <t xml:space="preserve">Honoraires gestion location Fact. 2024-046-10 TECK VAL AGENCEMENT </t>
  </si>
  <si>
    <t xml:space="preserve">Honoraires gestion location Fact. 2024058 AGGREKO France SAS KENT </t>
  </si>
  <si>
    <t xml:space="preserve">Honoraires location saisonnière client 10% FAC-2024047 </t>
  </si>
  <si>
    <t xml:space="preserve">Honoraires location saisonnière charge propriétaire 22,5% FAC-2024048 SMI Ruddy CYPRIEN </t>
  </si>
  <si>
    <t>Honoraires location saisonnière charge propriétaire 22,5% Fact FAC-2024047</t>
  </si>
  <si>
    <t>Honoraires location saisonnière client 10% FAC-2024048</t>
  </si>
  <si>
    <t>Honoraires location saisonnière charge client 10% FAC-2024054</t>
  </si>
  <si>
    <t>Frais d'agence propriétaire 22,5%</t>
  </si>
  <si>
    <t>Frais d'agence clients 10%</t>
  </si>
  <si>
    <t xml:space="preserve"> €             -  </t>
  </si>
  <si>
    <t xml:space="preserve">  €                -   </t>
  </si>
  <si>
    <t xml:space="preserve">  €                           -   </t>
  </si>
  <si>
    <t>Date</t>
  </si>
  <si>
    <t xml:space="preserve">01.02.2025 </t>
  </si>
  <si>
    <t xml:space="preserve">01.03.2025 </t>
  </si>
  <si>
    <t xml:space="preserve">17.03.2025 </t>
  </si>
  <si>
    <t xml:space="preserve">En compte : Arrhes facture 2024-037-06 et balance du règlement de la facture et 100 € pour régler les frais bancaires du compte </t>
  </si>
  <si>
    <t>GEMMA</t>
  </si>
  <si>
    <t xml:space="preserve">Leonid BUKHMAN </t>
  </si>
  <si>
    <t>18.03.2025</t>
  </si>
  <si>
    <t>01.04.2025</t>
  </si>
  <si>
    <t>01.05.2025</t>
  </si>
  <si>
    <t>01.06.2025</t>
  </si>
  <si>
    <t>01.07.2025</t>
  </si>
  <si>
    <t>01.08.2025</t>
  </si>
  <si>
    <t>Comprenant Arhes 1276,70 € location saisonnière Leonid BUHKMAN 2024-037-06</t>
  </si>
  <si>
    <t xml:space="preserve">Comprenant 100€ pour les frais bancaires du compte de gestion </t>
  </si>
  <si>
    <t>Caution gardée en compte 300 € demande client</t>
  </si>
  <si>
    <t xml:space="preserve">En compte : 3983,26 €  avant bascule de banque Crédit Agricole - Qonto </t>
  </si>
  <si>
    <t>Débit Bascule hono</t>
  </si>
  <si>
    <t>05.03.2025</t>
  </si>
  <si>
    <t>FELICITA</t>
  </si>
  <si>
    <t>F-2025067</t>
  </si>
  <si>
    <t>Yvonne AIZENMAN RUBINSTEIN</t>
  </si>
  <si>
    <t>05.08.2025</t>
  </si>
  <si>
    <t>12.08.2025</t>
  </si>
  <si>
    <t>Acompte payé 14.04.2025</t>
  </si>
  <si>
    <t>11 561 € FAC-2025067 acompte location saisonnière - 300 € dépôt de garantie client Leonid BUHKMAN répétitif pour réservation mars 2026</t>
  </si>
  <si>
    <t>03.06.2025</t>
  </si>
  <si>
    <t xml:space="preserve">BIRDS OF PARADISE </t>
  </si>
  <si>
    <t>FAC-2025078-2025079</t>
  </si>
  <si>
    <t>16.06.2025</t>
  </si>
  <si>
    <t>11.07.2025</t>
  </si>
  <si>
    <t>419,75 (5%)</t>
  </si>
  <si>
    <t>1095 € (15%)</t>
  </si>
  <si>
    <t>2024-037-06 FAC-2025072</t>
  </si>
  <si>
    <t>20.06.2025</t>
  </si>
  <si>
    <t xml:space="preserve">Détail </t>
  </si>
  <si>
    <t xml:space="preserve">Acompte </t>
  </si>
  <si>
    <t>Comprenant Arhes 1276,70 € location saisonnière Leonid BUHKMAN 2024-037-06 pour réservation en mars 2025</t>
  </si>
  <si>
    <t xml:space="preserve">Total : </t>
  </si>
  <si>
    <t>Taxe de séjour - débit du compte client - virement le 08/04/2025 - FAC-2024047 de location saisonnière CYPRIEN Villa CYPREAE</t>
  </si>
  <si>
    <t>Taxe de séjour - débit du compte Client -virement le 08/04/2025 - FAC-2024054 de location saisonnière client CYPRIEN Maison MTERRENEUVE</t>
  </si>
  <si>
    <t xml:space="preserve">Date débit du compte gestion </t>
  </si>
  <si>
    <t>Frais d'agence propriétaire FAC-2025070 sur facture initiale 2024-037-06- 
location saisonnière - virement le 29.03.2025</t>
  </si>
  <si>
    <t xml:space="preserve">En compte </t>
  </si>
  <si>
    <t>Garder en compte dépôt de garantie de 300 euros client Leonid BUHKMAN</t>
  </si>
  <si>
    <t>Jusqu'en 2026</t>
  </si>
  <si>
    <t>Frais d'agence voyageur - virement le 29.03.2025 sur facture location 
saisonnière 2024-037-06
location saisonnière - virement le 29.03.2025</t>
  </si>
  <si>
    <t xml:space="preserve">Comprenant 435,52 euros pour les frais bancaires du compte de gestion </t>
  </si>
  <si>
    <t xml:space="preserve">Récapitulatif des fonds mandants au 31/12/2024 </t>
  </si>
  <si>
    <t xml:space="preserve"> état récapitulatif des fonds mandants au 31/12/2024 issu de votre logicel ou établi par vos soins à nous transmettre ainsi que le rapprochement bancaire ?</t>
  </si>
  <si>
    <t xml:space="preserve">Pour le mois de décembre 2024 </t>
  </si>
  <si>
    <t xml:space="preserve">Etat récapitulatif du compte de gestion pour la période du 01.01.2024 au 30.06.2024 </t>
  </si>
  <si>
    <t>Récapitulatif des fonds mandants</t>
  </si>
  <si>
    <t>3 833,16</t>
  </si>
  <si>
    <t>Prlv Facture Crédit Agricole frais bancaires mensuels 
Facture N°2336500011259</t>
  </si>
  <si>
    <t>Règlement loyer au propriétaire Nicolas Regl. P
Regl. Proprietaire Laplace NicolasLocation saisonniere View
Apartmentsejour Booking.com 20.12au 05.01 Client: Andrea Tomazelli</t>
  </si>
  <si>
    <t xml:space="preserve">Crédit </t>
  </si>
  <si>
    <t>Booking.com Wilson Borges</t>
  </si>
  <si>
    <t>31.01 31.01 Virement Web Luxury Ones Basculement dhon
5 540,41</t>
  </si>
  <si>
    <t xml:space="preserve">11.07.2025 </t>
  </si>
  <si>
    <t xml:space="preserve">FELICITA </t>
  </si>
  <si>
    <t>FAC-2025083</t>
  </si>
  <si>
    <t>31.07.2025</t>
  </si>
  <si>
    <t>25-07-A-2025-001-Facture d'avoir</t>
  </si>
  <si>
    <t xml:space="preserve">31.07.2025 </t>
  </si>
  <si>
    <t xml:space="preserve">300 euros remboursés </t>
  </si>
  <si>
    <t xml:space="preserve">07.08.2025 </t>
  </si>
  <si>
    <t xml:space="preserve">Villa BOP 3CH </t>
  </si>
  <si>
    <t>Appartement LEZ</t>
  </si>
  <si>
    <t xml:space="preserve">MTERRENEUVE </t>
  </si>
  <si>
    <t>F-2025084</t>
  </si>
  <si>
    <t>F-2025085</t>
  </si>
  <si>
    <t>F-2025086</t>
  </si>
  <si>
    <t>F-2025087</t>
  </si>
  <si>
    <t>F-2025089</t>
  </si>
  <si>
    <t>F-2025090</t>
  </si>
  <si>
    <t>10.08.2025</t>
  </si>
  <si>
    <t>20.09.2025</t>
  </si>
  <si>
    <t>11 561 € FAC-2025067 acompte location saisonnière et FAC-2025083 Total Location 23 181 € - 300 € dépôt de garantie client Leonid BUHKMAN répétitif pour réservation mars 2026 et l'argent pour les frais bancaires</t>
  </si>
  <si>
    <t>Compte de gestion Crédit Agricole</t>
  </si>
  <si>
    <t xml:space="preserve">Facture de remise commerciale </t>
  </si>
  <si>
    <t>1,743.75 USD $ ou - 1500 €</t>
  </si>
  <si>
    <t xml:space="preserve">11.08.2025 </t>
  </si>
  <si>
    <t>COLOMBIER1</t>
  </si>
  <si>
    <t>F-2025092</t>
  </si>
  <si>
    <t>F-2025093</t>
  </si>
  <si>
    <t>Délogement fait sur Colombier 1</t>
  </si>
  <si>
    <t xml:space="preserve">Virement complémentaire pour différence de prix </t>
  </si>
  <si>
    <t>18.08.2025</t>
  </si>
  <si>
    <t xml:space="preserve">Reversé </t>
  </si>
  <si>
    <t xml:space="preserve">6400 net prop et 320 taxe de séjour </t>
  </si>
  <si>
    <t xml:space="preserve">19.08.2025 </t>
  </si>
  <si>
    <t>19.08.2025</t>
  </si>
  <si>
    <t xml:space="preserve">ANNULATION </t>
  </si>
  <si>
    <t>Téléchargement du 19/08/2025</t>
  </si>
  <si>
    <t>S.A.S.   LUXURY ONES COMPTE GESTION - LOI 020170                </t>
  </si>
  <si>
    <t>Compte gestion Immobilière n° 39013456112</t>
  </si>
  <si>
    <t>Solde au 19/08/2025</t>
  </si>
  <si>
    <t> 911,34 €</t>
  </si>
  <si>
    <t>Liste des opérations du compte entre le 19/07/2025 et le 19/08/2025</t>
  </si>
  <si>
    <t>Libellé</t>
  </si>
  <si>
    <t>Débit euros</t>
  </si>
  <si>
    <t>Crédit euros</t>
  </si>
  <si>
    <t>VIREMENT EMIS           </t>
  </si>
  <si>
    <t>VIR INST vers LUXURY ONES Location saisonniere Bascule honoraires agence proprietaire villa BOP Birds of Paradise client CYPRIEN RUDDY SMI location 10082025 au 200925 </t>
  </si>
  <si>
    <t>Facture F-2025084                  </t>
  </si>
  <si>
    <t>VIR INST vers LUXURY ONES Location saisonniere Bascule honoraires agence client villa BOP Birds of Paradise client CYPRIEN RUDDY SMI location 10082025 au 20092025 </t>
  </si>
  <si>
    <t>WEB Tresor Public Saint- Facture Location saisonniere reglement taxe de sejour obligatoire villa BOP Birds of Paradise client CYPRIEN RUDDY SMI location 10082025 au 20092025 </t>
  </si>
  <si>
    <t>VIR INST vers Julie Alfred GREAU Location saisonniere reglement net proprietaire villa BOP Birds of Paradise client CYPRIEN RUDDY SMI location 10082025 au 20092025 </t>
  </si>
  <si>
    <t>VIR INST vers LUXURY ONES Facture FAC-2025083 Location saisonniere bascule honoraires agence client villa FELICITA client AIZENMAN location 05082025 au 12082025 </t>
  </si>
  <si>
    <t>Facture FAC-2025083                </t>
  </si>
  <si>
    <t>VIR INST vers LUXURY ONES Location saisonniere bascule honoraires dagence  proprietaire villa FELICITA client AIZENMAN location 05082025 au 12082025 </t>
  </si>
  <si>
    <t>VIR INST vers LUXURY ONES Location saisonniere Bascule des honoraires agence client vers le compte courant MTERRENEUVE Location 10082025 20092025 client CYPRIEN </t>
  </si>
  <si>
    <t>F-2025089                          </t>
  </si>
  <si>
    <t>VIR INST vers LUXURY ONES Location saisonniere Bascule honoraires agence proprietaire MTERRENEUVE vers compte courant </t>
  </si>
  <si>
    <t>WEB Tresor Public Saint- F-20250 Location saisonnie reglement taxe de sejour obligatoire Location MTERRENEUVE GSISTERS VLODGE Lodge 4 et 5 10082025 au 20092025 CYPRIEN Ruddy </t>
  </si>
  <si>
    <t>F-2025089 taxe de sejour           </t>
  </si>
  <si>
    <t>WEB Proprietaire G-SISTE F-20250 Regl. Prop Location saisonniere MTERRENEUVE VLODGE G-SISTERS location Ruddy CYPRIEN lodge 4 et lodge 5 10082025 au 20092025 - </t>
  </si>
  <si>
    <t>F-2025089 (paiement)               </t>
  </si>
  <si>
    <t>VIR INST vers Proprietaire ClemP Regl. Proprietaire location saisonniere CYPRIEN Ruddy Colombier1 10082025 au 20092025 6400 euros net prop et 320 euros taxe sejour </t>
  </si>
  <si>
    <t>Location saisonniere F-2025093     </t>
  </si>
  <si>
    <t>WEB Tresor Public Saint- Facture Location saisonniere Regle. Taxe de sejour villa felicita  location 05082025 au 12082025 USD 33 306,26 client AIZENMAN </t>
  </si>
  <si>
    <t>WEB IBAN FIRST COMPTE EU Facture Location saisonniere reglement proprietaire villa felicita M. Mme. Meyer Gauoui location 05082025 au 12082025 USD 33 306,26 </t>
  </si>
  <si>
    <t>ANNUL. OPE. DEBITRICES  </t>
  </si>
  <si>
    <t>VIR INST vers IBAN FIRST COMPTE </t>
  </si>
  <si>
    <t>VIR INST vers IBAN FIRST COMPTE Location saisonniere reglement proprietaire villa felicita M. Mme. Meyer Gauoui location 05082025 au 12082025 USD 33 306,26 </t>
  </si>
  <si>
    <t>VIREMENT EN VOTRE FAVEUR</t>
  </si>
  <si>
    <t>VIR INST de SOCIETE DE SERVICES Appartement Colombier 1 </t>
  </si>
  <si>
    <t>Facture : F-2025093                </t>
  </si>
  <si>
    <t>VIR INST vers IBAN FIRST COMPTE Paiement des frais de transaction Iban First compte dollars 22,90 USD soit 22 euros </t>
  </si>
  <si>
    <t>VIR INST vers IBAN FIRST COMPTE Facture davoir de remise commerciale location saisonniere FAC2025067 FAC2025083 remise 5 pourcent sur le net prop suite prob villa </t>
  </si>
  <si>
    <t>VIR INST vers IBAN FIRST COMPTE Paiement des frais bancaires IBAN First compte en USD 202508250811- 37779 </t>
  </si>
  <si>
    <t>VIR INST de SOCIETE DE SERVICES Depot de garantie MTERRENEUVE Lodge 4 et 5 </t>
  </si>
  <si>
    <t>F-2025090                          </t>
  </si>
  <si>
    <t>VIR INST de SOCIETE DE SERVICES Depot de garantie appartement LEZ </t>
  </si>
  <si>
    <t>F-2025087                          </t>
  </si>
  <si>
    <t>VIR INST de SOCIETE DE SERVICES Depot de garantie villa BOP studio BOP </t>
  </si>
  <si>
    <t>F-2025085                          </t>
  </si>
  <si>
    <t>VIR INST de SOCIETE DE SERVICES Location de MTERRE NEUVE lodge 4 et 5 </t>
  </si>
  <si>
    <t>VIR INST de SOCIETE DE SERVICES Location d'appartement LEZ </t>
  </si>
  <si>
    <t>F-2025086                          </t>
  </si>
  <si>
    <t>VIR INST de SOCIETE DE SERVICES Location de villa BOP studio BOP </t>
  </si>
  <si>
    <t>F-2025084                          </t>
  </si>
  <si>
    <t>PRELEVEMENT             </t>
  </si>
  <si>
    <t>Facture Crédit Agricole 2025-07 </t>
  </si>
  <si>
    <t>VIR INST de LUXURY ONES FAC-2025083 Location saisonniere balance facture FAC-2025067 location villa FELICITA Yvonne AIZENMAN RUBINSTEIN </t>
  </si>
  <si>
    <t>SCTINSTOUTRCaAbwBcQZe0CEN3OFqZ+g   </t>
  </si>
  <si>
    <t>VIR INST vers SAS SMI Ruddy CYPR Fact intiale 2025079  Location saisonniere Villa BOP 16 06 2025 au 11 07 2025 remboursement du depot de garantie sur la location </t>
  </si>
  <si>
    <t>Facture davoir   2507A2025001      </t>
  </si>
  <si>
    <t>Solde au 31.07.2025</t>
  </si>
  <si>
    <t>OK</t>
  </si>
  <si>
    <t xml:space="preserve">Solde </t>
  </si>
  <si>
    <t xml:space="preserve">OK manque 11 500 € à régulariser </t>
  </si>
  <si>
    <t>ok frais bancaires</t>
  </si>
  <si>
    <t>Ok facture vérifiée et comptabilité ok</t>
  </si>
  <si>
    <t>Ok montant total sert à payer Colombier1</t>
  </si>
  <si>
    <t xml:space="preserve">23.08.2025 </t>
  </si>
  <si>
    <t xml:space="preserve">Appartement HID </t>
  </si>
  <si>
    <t>F-2025095</t>
  </si>
  <si>
    <t>31.08.2025</t>
  </si>
  <si>
    <t xml:space="preserve">20.09.2025 </t>
  </si>
  <si>
    <t>23.08.2025</t>
  </si>
  <si>
    <t xml:space="preserve">F-2025096 </t>
  </si>
  <si>
    <t>dépôt de garantie</t>
  </si>
  <si>
    <t>03.09.2025</t>
  </si>
  <si>
    <t>15.09.2025</t>
  </si>
  <si>
    <t xml:space="preserve">F-2025098 </t>
  </si>
  <si>
    <t>F-2025099</t>
  </si>
  <si>
    <t>04.10.2025</t>
  </si>
  <si>
    <t xml:space="preserve">23.09.2025 </t>
  </si>
  <si>
    <t>23.09.2025</t>
  </si>
  <si>
    <t>F-2025100</t>
  </si>
  <si>
    <t>F-2025102</t>
  </si>
  <si>
    <t xml:space="preserve">26.09.2025 </t>
  </si>
  <si>
    <t>01.09.2025</t>
  </si>
  <si>
    <t xml:space="preserve">24.09.2025 </t>
  </si>
  <si>
    <t>Taxe de séjour payée à Trésor Public</t>
  </si>
  <si>
    <t>01.10.2025</t>
  </si>
  <si>
    <t>01.09.2029</t>
  </si>
  <si>
    <t>Appartement Colombier1</t>
  </si>
  <si>
    <t xml:space="preserve">FAC-2025087-25-10-A-2025-003 </t>
  </si>
  <si>
    <t>10.09.2025</t>
  </si>
  <si>
    <t>26.09.2025</t>
  </si>
  <si>
    <t>Facture d'avoir de remboursement de dépôt de garantie</t>
  </si>
  <si>
    <t>02.10.2025</t>
  </si>
  <si>
    <t xml:space="preserve">FAC-2025093-01  </t>
  </si>
  <si>
    <t>Facture d'avoir sur les frais de ménage, prestation non exécuté par le propriétaire</t>
  </si>
  <si>
    <t>300 € dépôt de garantie client Leonid BUHKMAN répétitif pour réservation mars 2026 et l'argent pour les frais bancaires et voir le détail complet sur le releve bancaire</t>
  </si>
  <si>
    <t xml:space="preserve">06.10.2025 </t>
  </si>
  <si>
    <t xml:space="preserve"> F-2025085 et facture Avoir A-2025-004 </t>
  </si>
  <si>
    <t>F-2025087 et facture Avoir A-2025-003</t>
  </si>
  <si>
    <t xml:space="preserve">04.10.2025 </t>
  </si>
  <si>
    <t> F-2025090 et facture avoir Avoir A-2025-005 </t>
  </si>
  <si>
    <t>F-2025096  et facture avoir A-2025-006</t>
  </si>
  <si>
    <t>06.10.2025</t>
  </si>
  <si>
    <t xml:space="preserve">05.10.2025 </t>
  </si>
  <si>
    <t>05.10.2025</t>
  </si>
  <si>
    <t xml:space="preserve"> FAC-2025084-01 </t>
  </si>
  <si>
    <t xml:space="preserve">Facture d'avoir de remboursement de frais de ménage non honoré par le propriétaire </t>
  </si>
  <si>
    <t xml:space="preserve">FAC-2025093-01 </t>
  </si>
  <si>
    <t>01.11.20O25</t>
  </si>
  <si>
    <t>22.10.2025</t>
  </si>
  <si>
    <t>Villa CYPRAEA</t>
  </si>
  <si>
    <t xml:space="preserve">FAC-2025104-2510 </t>
  </si>
  <si>
    <t>20.04.2026</t>
  </si>
  <si>
    <t>30.04.2026</t>
  </si>
  <si>
    <t>01.12.2025</t>
  </si>
  <si>
    <t xml:space="preserve">TBC </t>
  </si>
  <si>
    <t xml:space="preserve">Kirsten KORHANI </t>
  </si>
  <si>
    <t xml:space="preserve">27.04.26 </t>
  </si>
  <si>
    <t xml:space="preserve">07.05.26 </t>
  </si>
  <si>
    <t xml:space="preserve">Réservation par Airbnb commission de 1368,78 € </t>
  </si>
  <si>
    <t xml:space="preserve">Airbnb paye 5990,22 € </t>
  </si>
  <si>
    <t xml:space="preserve">FAC-2025104 </t>
  </si>
  <si>
    <t>20.04.26</t>
  </si>
  <si>
    <t>30.04.26</t>
  </si>
  <si>
    <t>Leonid BUKHMAN</t>
  </si>
  <si>
    <t xml:space="preserve">Appartement Flamands Jungle </t>
  </si>
  <si>
    <t>FAC-2025108</t>
  </si>
  <si>
    <t>FAC-2025109</t>
  </si>
  <si>
    <t xml:space="preserve">Ruddy CYPRIEN </t>
  </si>
  <si>
    <t>Colombier1</t>
  </si>
  <si>
    <t>04.01.2026</t>
  </si>
  <si>
    <t>07.02.2026</t>
  </si>
  <si>
    <t>12.01.2026</t>
  </si>
  <si>
    <t>FAC-2025106</t>
  </si>
  <si>
    <t>27.12.2025</t>
  </si>
  <si>
    <t xml:space="preserve">Villa Le Phare </t>
  </si>
  <si>
    <t>FAC-2025110</t>
  </si>
  <si>
    <t xml:space="preserve">Gregory KADING </t>
  </si>
  <si>
    <t>29.12.2025</t>
  </si>
  <si>
    <t xml:space="preserve">Taxe de séjour reversée aux propriétaires </t>
  </si>
  <si>
    <t>02.01.2026</t>
  </si>
  <si>
    <t>FAC-2025107</t>
  </si>
  <si>
    <t>05.01.2026</t>
  </si>
  <si>
    <t>01.01.2026</t>
  </si>
  <si>
    <t xml:space="preserve">08.01.2026 </t>
  </si>
  <si>
    <t>FAC-2026002</t>
  </si>
  <si>
    <t>11.01.2026</t>
  </si>
  <si>
    <t xml:space="preserve">Le propriétaire sera payé 26 nuits + 1 nuit extension = 27 nuits x 200 € 5400 € et la taxe de séjour qu'il n'a pas délégué à l'agence </t>
  </si>
  <si>
    <t>X</t>
  </si>
  <si>
    <t xml:space="preserve">BOP </t>
  </si>
  <si>
    <t>The White house JAC</t>
  </si>
  <si>
    <t xml:space="preserve">Soleya </t>
  </si>
  <si>
    <t xml:space="preserve">Villa PALM </t>
  </si>
  <si>
    <t>FAC-2026004</t>
  </si>
  <si>
    <t>Diesel expert société</t>
  </si>
  <si>
    <t>09.02.2026</t>
  </si>
  <si>
    <t>20.02.2026</t>
  </si>
  <si>
    <t>16.02.2026</t>
  </si>
  <si>
    <t>FAC-2026005</t>
  </si>
  <si>
    <t>FAC-2026006</t>
  </si>
  <si>
    <t>FAC-2026007</t>
  </si>
  <si>
    <t>FAC-2026008</t>
  </si>
  <si>
    <t>FAC-2025111</t>
  </si>
  <si>
    <t>08.01.2026</t>
  </si>
  <si>
    <t>08.02.2026</t>
  </si>
  <si>
    <t>11.02.2026</t>
  </si>
  <si>
    <t>17.02.2026</t>
  </si>
  <si>
    <t>FAC-2026009</t>
  </si>
  <si>
    <t>FAC-2026010</t>
  </si>
  <si>
    <t xml:space="preserve">FAC-2026011 </t>
  </si>
  <si>
    <t xml:space="preserve">20.02.2026 </t>
  </si>
  <si>
    <t>21.02.2026</t>
  </si>
  <si>
    <t>19.02.2026</t>
  </si>
  <si>
    <t>23.02.2026</t>
  </si>
  <si>
    <t xml:space="preserve">Le propriétaire sera payé 13 nuits + 1 nuit extension = 14 nuits x 300 € + 300 € personne en plus et 1 nuit en plus 300 € et la taxe de séjour qu'il n'a pas délégué à l'agence </t>
  </si>
  <si>
    <t>25.02.2026</t>
  </si>
  <si>
    <t>26.02.2026</t>
  </si>
  <si>
    <t>x</t>
  </si>
  <si>
    <t xml:space="preserve">Le propriétaire se charge de reverser la taxe de séjour </t>
  </si>
  <si>
    <t>25.03.2026</t>
  </si>
  <si>
    <t>F-2026016</t>
  </si>
  <si>
    <t>Acompte</t>
  </si>
  <si>
    <t xml:space="preserve">Solde de la facture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</si>
</sst>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[$-40C]d\-mmm;@"/>
    <numFmt numFmtId="166" formatCode="#,##0.00\ &quot;€&quot;"/>
    <numFmt numFmtId="167" formatCode="d/m;@"/>
    <numFmt numFmtId="168" formatCode="&quot;€&quot;#,##0.00"/>
    <numFmt numFmtId="169" formatCode="_([$€-2]\ * #,##0_);_([$€-2]\ * \(#,##0\);_([$€-2]\ * &quot;-&quot;??_);_(@_)"/>
    <numFmt numFmtId="170" formatCode="_([$€-2]\ * #,##0.00_);_([$€-2]\ * \(#,##0.00\);_([$€-2]\ * &quot;-&quot;??_);_(@_)"/>
    <numFmt numFmtId="171" formatCode="_-* #,##0.00\ [$€-40C]_-;\-* #,##0.00\ [$€-40C]_-;_-* &quot;-&quot;??\ [$€-40C]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2"/>
      <name val="Book Antiqua"/>
      <family val="1"/>
    </font>
    <font>
      <sz val="22"/>
      <name val="Book Antiqua"/>
      <family val="1"/>
    </font>
    <font>
      <sz val="10"/>
      <name val="Calibri (Corps)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i/>
      <sz val="16"/>
      <color rgb="FF002060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i/>
      <sz val="16"/>
      <color rgb="FF002060"/>
      <name val="Calibri"/>
      <family val="2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  <font>
      <sz val="9"/>
      <color rgb="FFC00000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</font>
    <font>
      <sz val="12"/>
      <color rgb="FFDD0806"/>
      <name val="Calibri"/>
      <family val="2"/>
    </font>
    <font>
      <b/>
      <sz val="9"/>
      <color rgb="FFFF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Calibri"/>
      <family val="2"/>
    </font>
    <font>
      <sz val="9"/>
      <color theme="1"/>
      <name val="Arial"/>
      <family val="2"/>
    </font>
    <font>
      <sz val="9"/>
      <color rgb="FFC00000"/>
      <name val="Calibri"/>
      <family val="2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color rgb="FF00B050"/>
      <name val="Arial"/>
      <family val="2"/>
    </font>
    <font>
      <sz val="9"/>
      <color rgb="FF00B050"/>
      <name val="Calibri"/>
      <family val="2"/>
    </font>
    <font>
      <sz val="10"/>
      <color rgb="FFFF0000"/>
      <name val="Arial"/>
      <family val="2"/>
    </font>
    <font>
      <sz val="10"/>
      <color rgb="FFC00000"/>
      <name val="Calibri"/>
      <family val="2"/>
    </font>
    <font>
      <sz val="9"/>
      <color rgb="FF0A1F47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5">
    <xf numFmtId="0" fontId="0" fillId="0" borderId="0" xfId="0"/>
    <xf numFmtId="4" fontId="5" fillId="0" borderId="0" xfId="0" applyNumberFormat="1" applyFont="1" applyAlignment="1">
      <alignment horizontal="center"/>
    </xf>
    <xf numFmtId="0" fontId="6" fillId="0" borderId="0" xfId="0" applyFont="1"/>
    <xf numFmtId="0" fontId="8" fillId="0" borderId="2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9" fontId="6" fillId="0" borderId="0" xfId="2" applyFont="1"/>
    <xf numFmtId="165" fontId="6" fillId="0" borderId="0" xfId="0" applyNumberFormat="1" applyFont="1"/>
    <xf numFmtId="166" fontId="9" fillId="0" borderId="0" xfId="0" applyNumberFormat="1" applyFont="1" applyAlignment="1">
      <alignment horizontal="center" vertical="center"/>
    </xf>
    <xf numFmtId="9" fontId="8" fillId="0" borderId="2" xfId="2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6" fontId="9" fillId="0" borderId="14" xfId="0" applyNumberFormat="1" applyFont="1" applyBorder="1" applyAlignment="1">
      <alignment horizontal="center" vertical="center"/>
    </xf>
    <xf numFmtId="167" fontId="8" fillId="0" borderId="12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67" fontId="10" fillId="2" borderId="10" xfId="0" applyNumberFormat="1" applyFont="1" applyFill="1" applyBorder="1" applyAlignment="1">
      <alignment horizontal="center" wrapText="1"/>
    </xf>
    <xf numFmtId="165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9" fontId="10" fillId="2" borderId="3" xfId="0" applyNumberFormat="1" applyFont="1" applyFill="1" applyBorder="1" applyAlignment="1">
      <alignment horizontal="center" wrapText="1"/>
    </xf>
    <xf numFmtId="9" fontId="10" fillId="2" borderId="3" xfId="2" applyFont="1" applyFill="1" applyBorder="1" applyAlignment="1">
      <alignment horizontal="center" wrapText="1"/>
    </xf>
    <xf numFmtId="0" fontId="11" fillId="0" borderId="0" xfId="0" applyFont="1"/>
    <xf numFmtId="0" fontId="10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168" fontId="0" fillId="0" borderId="0" xfId="0" applyNumberFormat="1"/>
    <xf numFmtId="169" fontId="8" fillId="0" borderId="2" xfId="0" applyNumberFormat="1" applyFont="1" applyBorder="1" applyAlignment="1">
      <alignment horizontal="center"/>
    </xf>
    <xf numFmtId="169" fontId="6" fillId="0" borderId="2" xfId="0" applyNumberFormat="1" applyFont="1" applyBorder="1" applyAlignment="1">
      <alignment horizontal="center"/>
    </xf>
    <xf numFmtId="169" fontId="8" fillId="0" borderId="2" xfId="2" applyNumberFormat="1" applyFont="1" applyFill="1" applyBorder="1" applyAlignment="1">
      <alignment horizontal="center"/>
    </xf>
    <xf numFmtId="169" fontId="6" fillId="0" borderId="8" xfId="0" applyNumberFormat="1" applyFont="1" applyBorder="1" applyAlignment="1">
      <alignment horizontal="center"/>
    </xf>
    <xf numFmtId="169" fontId="6" fillId="0" borderId="13" xfId="0" applyNumberFormat="1" applyFont="1" applyBorder="1" applyAlignment="1">
      <alignment horizontal="center"/>
    </xf>
    <xf numFmtId="0" fontId="0" fillId="0" borderId="2" xfId="0" applyBorder="1"/>
    <xf numFmtId="167" fontId="8" fillId="4" borderId="11" xfId="0" applyNumberFormat="1" applyFont="1" applyFill="1" applyBorder="1" applyAlignment="1">
      <alignment horizontal="center"/>
    </xf>
    <xf numFmtId="1" fontId="8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9" fontId="8" fillId="4" borderId="2" xfId="0" applyNumberFormat="1" applyFont="1" applyFill="1" applyBorder="1" applyAlignment="1">
      <alignment horizontal="center"/>
    </xf>
    <xf numFmtId="9" fontId="8" fillId="4" borderId="4" xfId="2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169" fontId="13" fillId="4" borderId="2" xfId="0" applyNumberFormat="1" applyFont="1" applyFill="1" applyBorder="1" applyAlignment="1">
      <alignment horizontal="center"/>
    </xf>
    <xf numFmtId="170" fontId="8" fillId="4" borderId="2" xfId="0" applyNumberFormat="1" applyFont="1" applyFill="1" applyBorder="1" applyAlignment="1">
      <alignment horizontal="center"/>
    </xf>
    <xf numFmtId="167" fontId="8" fillId="4" borderId="1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9" fontId="8" fillId="4" borderId="2" xfId="2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167" fontId="8" fillId="4" borderId="12" xfId="0" applyNumberFormat="1" applyFont="1" applyFill="1" applyBorder="1" applyAlignment="1">
      <alignment horizontal="center"/>
    </xf>
    <xf numFmtId="1" fontId="8" fillId="4" borderId="9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69" fontId="8" fillId="4" borderId="9" xfId="0" applyNumberFormat="1" applyFont="1" applyFill="1" applyBorder="1" applyAlignment="1">
      <alignment horizontal="center"/>
    </xf>
    <xf numFmtId="9" fontId="8" fillId="4" borderId="9" xfId="2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/>
    </xf>
    <xf numFmtId="10" fontId="10" fillId="4" borderId="0" xfId="0" applyNumberFormat="1" applyFont="1" applyFill="1" applyAlignment="1">
      <alignment horizontal="center" vertical="center"/>
    </xf>
    <xf numFmtId="9" fontId="10" fillId="4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167" fontId="10" fillId="2" borderId="5" xfId="0" applyNumberFormat="1" applyFont="1" applyFill="1" applyBorder="1" applyAlignment="1">
      <alignment horizontal="center" wrapText="1"/>
    </xf>
    <xf numFmtId="167" fontId="8" fillId="4" borderId="22" xfId="0" applyNumberFormat="1" applyFont="1" applyFill="1" applyBorder="1" applyAlignment="1">
      <alignment horizontal="center"/>
    </xf>
    <xf numFmtId="167" fontId="8" fillId="4" borderId="23" xfId="0" applyNumberFormat="1" applyFont="1" applyFill="1" applyBorder="1" applyAlignment="1">
      <alignment horizontal="center"/>
    </xf>
    <xf numFmtId="167" fontId="8" fillId="4" borderId="24" xfId="0" applyNumberFormat="1" applyFont="1" applyFill="1" applyBorder="1" applyAlignment="1">
      <alignment horizontal="center"/>
    </xf>
    <xf numFmtId="167" fontId="8" fillId="0" borderId="24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169" fontId="8" fillId="0" borderId="20" xfId="2" applyNumberFormat="1" applyFont="1" applyFill="1" applyBorder="1" applyAlignment="1">
      <alignment horizontal="center"/>
    </xf>
    <xf numFmtId="169" fontId="8" fillId="0" borderId="25" xfId="2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0" fillId="5" borderId="2" xfId="0" applyFill="1" applyBorder="1"/>
    <xf numFmtId="167" fontId="8" fillId="4" borderId="28" xfId="0" applyNumberFormat="1" applyFont="1" applyFill="1" applyBorder="1" applyAlignment="1">
      <alignment horizontal="center"/>
    </xf>
    <xf numFmtId="167" fontId="8" fillId="0" borderId="28" xfId="0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7" fontId="8" fillId="4" borderId="2" xfId="0" applyNumberFormat="1" applyFont="1" applyFill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9" fontId="10" fillId="2" borderId="21" xfId="0" applyNumberFormat="1" applyFont="1" applyFill="1" applyBorder="1" applyAlignment="1">
      <alignment horizontal="center" wrapText="1"/>
    </xf>
    <xf numFmtId="167" fontId="8" fillId="3" borderId="22" xfId="0" applyNumberFormat="1" applyFont="1" applyFill="1" applyBorder="1" applyAlignment="1">
      <alignment horizontal="center"/>
    </xf>
    <xf numFmtId="1" fontId="8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9" fontId="8" fillId="3" borderId="2" xfId="0" applyNumberFormat="1" applyFont="1" applyFill="1" applyBorder="1" applyAlignment="1">
      <alignment horizontal="center"/>
    </xf>
    <xf numFmtId="9" fontId="8" fillId="3" borderId="4" xfId="2" applyFont="1" applyFill="1" applyBorder="1" applyAlignment="1">
      <alignment horizontal="center"/>
    </xf>
    <xf numFmtId="0" fontId="0" fillId="3" borderId="2" xfId="0" applyFill="1" applyBorder="1"/>
    <xf numFmtId="170" fontId="13" fillId="4" borderId="2" xfId="0" applyNumberFormat="1" applyFont="1" applyFill="1" applyBorder="1" applyAlignment="1">
      <alignment horizontal="center"/>
    </xf>
    <xf numFmtId="0" fontId="11" fillId="5" borderId="2" xfId="0" applyFont="1" applyFill="1" applyBorder="1"/>
    <xf numFmtId="0" fontId="1" fillId="0" borderId="2" xfId="0" applyFont="1" applyBorder="1"/>
    <xf numFmtId="170" fontId="8" fillId="4" borderId="9" xfId="2" applyNumberFormat="1" applyFont="1" applyFill="1" applyBorder="1" applyAlignment="1">
      <alignment horizontal="center"/>
    </xf>
    <xf numFmtId="169" fontId="8" fillId="4" borderId="9" xfId="2" applyNumberFormat="1" applyFont="1" applyFill="1" applyBorder="1" applyAlignment="1">
      <alignment horizontal="center"/>
    </xf>
    <xf numFmtId="170" fontId="0" fillId="0" borderId="2" xfId="0" applyNumberFormat="1" applyBorder="1"/>
    <xf numFmtId="167" fontId="8" fillId="4" borderId="24" xfId="0" applyNumberFormat="1" applyFont="1" applyFill="1" applyBorder="1" applyAlignment="1">
      <alignment horizontal="center" wrapText="1"/>
    </xf>
    <xf numFmtId="0" fontId="13" fillId="4" borderId="23" xfId="0" applyFont="1" applyFill="1" applyBorder="1" applyAlignment="1">
      <alignment horizontal="center" wrapText="1"/>
    </xf>
    <xf numFmtId="169" fontId="8" fillId="4" borderId="2" xfId="0" quotePrefix="1" applyNumberFormat="1" applyFont="1" applyFill="1" applyBorder="1" applyAlignment="1">
      <alignment horizontal="center"/>
    </xf>
    <xf numFmtId="14" fontId="1" fillId="0" borderId="2" xfId="0" applyNumberFormat="1" applyFont="1" applyBorder="1"/>
    <xf numFmtId="170" fontId="8" fillId="0" borderId="2" xfId="0" applyNumberFormat="1" applyFont="1" applyBorder="1" applyAlignment="1">
      <alignment horizontal="center"/>
    </xf>
    <xf numFmtId="167" fontId="17" fillId="4" borderId="28" xfId="0" applyNumberFormat="1" applyFont="1" applyFill="1" applyBorder="1" applyAlignment="1">
      <alignment horizontal="center"/>
    </xf>
    <xf numFmtId="170" fontId="18" fillId="4" borderId="2" xfId="0" applyNumberFormat="1" applyFont="1" applyFill="1" applyBorder="1" applyAlignment="1">
      <alignment horizontal="center"/>
    </xf>
    <xf numFmtId="167" fontId="17" fillId="3" borderId="26" xfId="0" applyNumberFormat="1" applyFont="1" applyFill="1" applyBorder="1" applyAlignment="1">
      <alignment horizontal="center"/>
    </xf>
    <xf numFmtId="169" fontId="17" fillId="3" borderId="9" xfId="0" applyNumberFormat="1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169" fontId="18" fillId="4" borderId="2" xfId="0" applyNumberFormat="1" applyFont="1" applyFill="1" applyBorder="1" applyAlignment="1">
      <alignment horizontal="center"/>
    </xf>
    <xf numFmtId="167" fontId="17" fillId="4" borderId="27" xfId="0" applyNumberFormat="1" applyFont="1" applyFill="1" applyBorder="1" applyAlignment="1">
      <alignment horizontal="center"/>
    </xf>
    <xf numFmtId="165" fontId="17" fillId="0" borderId="27" xfId="0" applyNumberFormat="1" applyFont="1" applyBorder="1" applyAlignment="1">
      <alignment horizontal="center"/>
    </xf>
    <xf numFmtId="0" fontId="1" fillId="0" borderId="0" xfId="0" applyFont="1"/>
    <xf numFmtId="166" fontId="9" fillId="0" borderId="30" xfId="0" applyNumberFormat="1" applyFont="1" applyBorder="1" applyAlignment="1">
      <alignment horizontal="center" vertical="center"/>
    </xf>
    <xf numFmtId="170" fontId="1" fillId="0" borderId="2" xfId="0" applyNumberFormat="1" applyFont="1" applyBorder="1"/>
    <xf numFmtId="0" fontId="11" fillId="0" borderId="2" xfId="0" applyFont="1" applyBorder="1"/>
    <xf numFmtId="0" fontId="8" fillId="0" borderId="2" xfId="0" applyFont="1" applyBorder="1" applyAlignment="1">
      <alignment horizontal="center" wrapText="1"/>
    </xf>
    <xf numFmtId="165" fontId="8" fillId="0" borderId="2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5" fontId="17" fillId="0" borderId="2" xfId="0" applyNumberFormat="1" applyFont="1" applyBorder="1" applyAlignment="1">
      <alignment horizontal="center"/>
    </xf>
    <xf numFmtId="171" fontId="8" fillId="0" borderId="2" xfId="2" applyNumberFormat="1" applyFont="1" applyFill="1" applyBorder="1" applyAlignment="1">
      <alignment horizontal="center"/>
    </xf>
    <xf numFmtId="169" fontId="8" fillId="0" borderId="20" xfId="0" applyNumberFormat="1" applyFont="1" applyBorder="1" applyAlignment="1">
      <alignment horizontal="center"/>
    </xf>
    <xf numFmtId="170" fontId="8" fillId="0" borderId="20" xfId="0" applyNumberFormat="1" applyFont="1" applyBorder="1" applyAlignment="1">
      <alignment horizontal="center"/>
    </xf>
    <xf numFmtId="171" fontId="8" fillId="0" borderId="2" xfId="0" applyNumberFormat="1" applyFont="1" applyBorder="1" applyAlignment="1">
      <alignment horizontal="center"/>
    </xf>
    <xf numFmtId="171" fontId="17" fillId="0" borderId="2" xfId="0" applyNumberFormat="1" applyFont="1" applyBorder="1" applyAlignment="1">
      <alignment horizontal="center"/>
    </xf>
    <xf numFmtId="0" fontId="24" fillId="0" borderId="2" xfId="0" applyFont="1" applyBorder="1"/>
    <xf numFmtId="170" fontId="6" fillId="0" borderId="2" xfId="0" applyNumberFormat="1" applyFont="1" applyBorder="1" applyAlignment="1">
      <alignment horizontal="center"/>
    </xf>
    <xf numFmtId="170" fontId="8" fillId="0" borderId="25" xfId="2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169" fontId="8" fillId="0" borderId="0" xfId="2" applyNumberFormat="1" applyFont="1" applyFill="1" applyBorder="1" applyAlignment="1">
      <alignment horizontal="center"/>
    </xf>
    <xf numFmtId="169" fontId="13" fillId="4" borderId="0" xfId="0" applyNumberFormat="1" applyFont="1" applyFill="1" applyAlignment="1">
      <alignment horizontal="center"/>
    </xf>
    <xf numFmtId="9" fontId="25" fillId="6" borderId="3" xfId="0" applyNumberFormat="1" applyFont="1" applyFill="1" applyBorder="1" applyAlignment="1">
      <alignment horizontal="center" wrapText="1"/>
    </xf>
    <xf numFmtId="9" fontId="25" fillId="6" borderId="17" xfId="0" applyNumberFormat="1" applyFont="1" applyFill="1" applyBorder="1" applyAlignment="1">
      <alignment horizontal="center" wrapText="1"/>
    </xf>
    <xf numFmtId="167" fontId="25" fillId="6" borderId="32" xfId="0" applyNumberFormat="1" applyFont="1" applyFill="1" applyBorder="1" applyAlignment="1">
      <alignment horizontal="center" wrapText="1"/>
    </xf>
    <xf numFmtId="165" fontId="25" fillId="6" borderId="32" xfId="0" applyNumberFormat="1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5" fillId="6" borderId="33" xfId="0" applyFont="1" applyFill="1" applyBorder="1" applyAlignment="1">
      <alignment horizontal="center"/>
    </xf>
    <xf numFmtId="0" fontId="25" fillId="6" borderId="34" xfId="0" applyFont="1" applyFill="1" applyBorder="1" applyAlignment="1">
      <alignment horizontal="center" wrapText="1"/>
    </xf>
    <xf numFmtId="9" fontId="25" fillId="6" borderId="35" xfId="0" applyNumberFormat="1" applyFont="1" applyFill="1" applyBorder="1" applyAlignment="1">
      <alignment horizontal="center" wrapText="1"/>
    </xf>
    <xf numFmtId="0" fontId="25" fillId="6" borderId="35" xfId="0" applyFont="1" applyFill="1" applyBorder="1" applyAlignment="1">
      <alignment horizontal="center" wrapText="1"/>
    </xf>
    <xf numFmtId="9" fontId="25" fillId="6" borderId="36" xfId="0" applyNumberFormat="1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23" xfId="0" applyFont="1" applyFill="1" applyBorder="1" applyAlignment="1">
      <alignment horizontal="center" wrapText="1"/>
    </xf>
    <xf numFmtId="0" fontId="11" fillId="7" borderId="23" xfId="0" applyFont="1" applyFill="1" applyBorder="1"/>
    <xf numFmtId="0" fontId="18" fillId="8" borderId="37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 wrapText="1"/>
    </xf>
    <xf numFmtId="0" fontId="13" fillId="8" borderId="24" xfId="0" applyFont="1" applyFill="1" applyBorder="1" applyAlignment="1">
      <alignment horizontal="center"/>
    </xf>
    <xf numFmtId="169" fontId="13" fillId="8" borderId="24" xfId="0" applyNumberFormat="1" applyFont="1" applyFill="1" applyBorder="1" applyAlignment="1">
      <alignment horizontal="center"/>
    </xf>
    <xf numFmtId="170" fontId="1" fillId="0" borderId="9" xfId="0" applyNumberFormat="1" applyFont="1" applyBorder="1"/>
    <xf numFmtId="0" fontId="1" fillId="0" borderId="24" xfId="0" applyFont="1" applyBorder="1"/>
    <xf numFmtId="170" fontId="18" fillId="8" borderId="9" xfId="0" applyNumberFormat="1" applyFont="1" applyFill="1" applyBorder="1" applyAlignment="1">
      <alignment horizontal="center"/>
    </xf>
    <xf numFmtId="167" fontId="26" fillId="8" borderId="28" xfId="0" applyNumberFormat="1" applyFont="1" applyFill="1" applyBorder="1" applyAlignment="1">
      <alignment horizontal="center"/>
    </xf>
    <xf numFmtId="167" fontId="27" fillId="8" borderId="24" xfId="0" applyNumberFormat="1" applyFont="1" applyFill="1" applyBorder="1" applyAlignment="1">
      <alignment horizontal="center"/>
    </xf>
    <xf numFmtId="1" fontId="27" fillId="8" borderId="24" xfId="0" applyNumberFormat="1" applyFont="1" applyFill="1" applyBorder="1" applyAlignment="1">
      <alignment horizontal="center"/>
    </xf>
    <xf numFmtId="0" fontId="28" fillId="8" borderId="24" xfId="0" applyFont="1" applyFill="1" applyBorder="1" applyAlignment="1">
      <alignment horizontal="center"/>
    </xf>
    <xf numFmtId="0" fontId="27" fillId="8" borderId="24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 wrapText="1"/>
    </xf>
    <xf numFmtId="169" fontId="13" fillId="8" borderId="9" xfId="0" applyNumberFormat="1" applyFont="1" applyFill="1" applyBorder="1" applyAlignment="1">
      <alignment horizontal="center"/>
    </xf>
    <xf numFmtId="170" fontId="27" fillId="8" borderId="24" xfId="0" applyNumberFormat="1" applyFont="1" applyFill="1" applyBorder="1" applyAlignment="1">
      <alignment horizontal="center"/>
    </xf>
    <xf numFmtId="0" fontId="27" fillId="8" borderId="24" xfId="0" applyFont="1" applyFill="1" applyBorder="1" applyAlignment="1">
      <alignment horizontal="center" wrapText="1"/>
    </xf>
    <xf numFmtId="0" fontId="27" fillId="0" borderId="24" xfId="0" applyFont="1" applyBorder="1" applyAlignment="1">
      <alignment horizontal="center"/>
    </xf>
    <xf numFmtId="169" fontId="27" fillId="0" borderId="24" xfId="0" applyNumberFormat="1" applyFont="1" applyBorder="1" applyAlignment="1">
      <alignment horizontal="center"/>
    </xf>
    <xf numFmtId="14" fontId="1" fillId="0" borderId="24" xfId="0" applyNumberFormat="1" applyFont="1" applyBorder="1"/>
    <xf numFmtId="165" fontId="27" fillId="0" borderId="28" xfId="0" applyNumberFormat="1" applyFont="1" applyBorder="1" applyAlignment="1">
      <alignment horizontal="center"/>
    </xf>
    <xf numFmtId="1" fontId="27" fillId="0" borderId="24" xfId="0" applyNumberFormat="1" applyFont="1" applyBorder="1" applyAlignment="1">
      <alignment horizontal="center"/>
    </xf>
    <xf numFmtId="170" fontId="27" fillId="0" borderId="24" xfId="0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0" fontId="29" fillId="0" borderId="0" xfId="0" applyFont="1"/>
    <xf numFmtId="0" fontId="27" fillId="0" borderId="9" xfId="0" applyFont="1" applyBorder="1" applyAlignment="1">
      <alignment horizontal="center"/>
    </xf>
    <xf numFmtId="170" fontId="13" fillId="8" borderId="24" xfId="0" applyNumberFormat="1" applyFont="1" applyFill="1" applyBorder="1" applyAlignment="1">
      <alignment horizontal="center"/>
    </xf>
    <xf numFmtId="165" fontId="26" fillId="0" borderId="28" xfId="0" applyNumberFormat="1" applyFont="1" applyBorder="1" applyAlignment="1">
      <alignment horizontal="center"/>
    </xf>
    <xf numFmtId="0" fontId="1" fillId="0" borderId="23" xfId="0" applyFont="1" applyBorder="1"/>
    <xf numFmtId="0" fontId="11" fillId="0" borderId="24" xfId="0" applyFont="1" applyBorder="1"/>
    <xf numFmtId="165" fontId="27" fillId="0" borderId="9" xfId="0" applyNumberFormat="1" applyFont="1" applyBorder="1" applyAlignment="1">
      <alignment horizontal="center"/>
    </xf>
    <xf numFmtId="165" fontId="27" fillId="0" borderId="24" xfId="0" applyNumberFormat="1" applyFont="1" applyBorder="1" applyAlignment="1">
      <alignment horizontal="center" wrapText="1"/>
    </xf>
    <xf numFmtId="170" fontId="27" fillId="0" borderId="38" xfId="0" applyNumberFormat="1" applyFont="1" applyBorder="1" applyAlignment="1">
      <alignment horizontal="center"/>
    </xf>
    <xf numFmtId="170" fontId="27" fillId="0" borderId="37" xfId="0" applyNumberFormat="1" applyFont="1" applyBorder="1" applyAlignment="1">
      <alignment horizontal="center"/>
    </xf>
    <xf numFmtId="170" fontId="27" fillId="0" borderId="9" xfId="0" applyNumberFormat="1" applyFont="1" applyBorder="1" applyAlignment="1">
      <alignment horizontal="center"/>
    </xf>
    <xf numFmtId="0" fontId="24" fillId="0" borderId="24" xfId="0" applyFont="1" applyBorder="1"/>
    <xf numFmtId="171" fontId="27" fillId="0" borderId="9" xfId="0" applyNumberFormat="1" applyFont="1" applyBorder="1" applyAlignment="1">
      <alignment horizontal="center"/>
    </xf>
    <xf numFmtId="170" fontId="29" fillId="0" borderId="24" xfId="0" applyNumberFormat="1" applyFont="1" applyBorder="1" applyAlignment="1">
      <alignment horizontal="center"/>
    </xf>
    <xf numFmtId="170" fontId="27" fillId="0" borderId="25" xfId="0" applyNumberFormat="1" applyFont="1" applyBorder="1" applyAlignment="1">
      <alignment horizontal="center"/>
    </xf>
    <xf numFmtId="9" fontId="27" fillId="0" borderId="9" xfId="0" applyNumberFormat="1" applyFont="1" applyBorder="1" applyAlignment="1">
      <alignment horizontal="center"/>
    </xf>
    <xf numFmtId="0" fontId="29" fillId="0" borderId="24" xfId="0" applyFont="1" applyBorder="1" applyAlignment="1">
      <alignment horizontal="center" vertical="center"/>
    </xf>
    <xf numFmtId="166" fontId="30" fillId="0" borderId="30" xfId="0" applyNumberFormat="1" applyFont="1" applyBorder="1" applyAlignment="1">
      <alignment horizontal="center" vertical="center"/>
    </xf>
    <xf numFmtId="168" fontId="1" fillId="0" borderId="0" xfId="0" applyNumberFormat="1" applyFont="1"/>
    <xf numFmtId="0" fontId="1" fillId="0" borderId="9" xfId="0" applyFont="1" applyBorder="1"/>
    <xf numFmtId="165" fontId="29" fillId="0" borderId="0" xfId="0" applyNumberFormat="1" applyFont="1"/>
    <xf numFmtId="4" fontId="29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5" fillId="8" borderId="0" xfId="0" applyFont="1" applyFill="1" applyAlignment="1">
      <alignment horizontal="center"/>
    </xf>
    <xf numFmtId="10" fontId="25" fillId="8" borderId="0" xfId="0" applyNumberFormat="1" applyFont="1" applyFill="1" applyAlignment="1">
      <alignment horizontal="center" vertical="center"/>
    </xf>
    <xf numFmtId="9" fontId="25" fillId="8" borderId="0" xfId="0" applyNumberFormat="1" applyFont="1" applyFill="1" applyAlignment="1">
      <alignment horizontal="center" vertical="center"/>
    </xf>
    <xf numFmtId="9" fontId="29" fillId="0" borderId="0" xfId="0" applyNumberFormat="1" applyFont="1"/>
    <xf numFmtId="169" fontId="31" fillId="8" borderId="9" xfId="0" applyNumberFormat="1" applyFont="1" applyFill="1" applyBorder="1" applyAlignment="1">
      <alignment horizontal="center"/>
    </xf>
    <xf numFmtId="165" fontId="23" fillId="0" borderId="20" xfId="0" applyNumberFormat="1" applyFont="1" applyBorder="1"/>
    <xf numFmtId="165" fontId="23" fillId="0" borderId="31" xfId="0" applyNumberFormat="1" applyFont="1" applyBorder="1"/>
    <xf numFmtId="165" fontId="23" fillId="0" borderId="23" xfId="0" applyNumberFormat="1" applyFont="1" applyBorder="1"/>
    <xf numFmtId="167" fontId="27" fillId="8" borderId="28" xfId="0" applyNumberFormat="1" applyFont="1" applyFill="1" applyBorder="1" applyAlignment="1">
      <alignment horizontal="center"/>
    </xf>
    <xf numFmtId="167" fontId="33" fillId="8" borderId="28" xfId="0" applyNumberFormat="1" applyFont="1" applyFill="1" applyBorder="1" applyAlignment="1">
      <alignment horizontal="center"/>
    </xf>
    <xf numFmtId="169" fontId="13" fillId="8" borderId="2" xfId="0" applyNumberFormat="1" applyFont="1" applyFill="1" applyBorder="1" applyAlignment="1">
      <alignment horizontal="center"/>
    </xf>
    <xf numFmtId="170" fontId="27" fillId="0" borderId="39" xfId="0" applyNumberFormat="1" applyFont="1" applyBorder="1" applyAlignment="1">
      <alignment horizontal="center"/>
    </xf>
    <xf numFmtId="170" fontId="13" fillId="8" borderId="9" xfId="0" applyNumberFormat="1" applyFont="1" applyFill="1" applyBorder="1" applyAlignment="1">
      <alignment horizontal="center"/>
    </xf>
    <xf numFmtId="170" fontId="13" fillId="8" borderId="0" xfId="0" applyNumberFormat="1" applyFont="1" applyFill="1" applyAlignment="1">
      <alignment horizontal="center"/>
    </xf>
    <xf numFmtId="169" fontId="13" fillId="8" borderId="20" xfId="0" applyNumberFormat="1" applyFont="1" applyFill="1" applyBorder="1" applyAlignment="1">
      <alignment horizontal="center"/>
    </xf>
    <xf numFmtId="0" fontId="2" fillId="0" borderId="2" xfId="0" applyFont="1" applyBorder="1"/>
    <xf numFmtId="170" fontId="0" fillId="0" borderId="0" xfId="0" applyNumberFormat="1"/>
    <xf numFmtId="0" fontId="13" fillId="8" borderId="32" xfId="0" applyFont="1" applyFill="1" applyBorder="1" applyAlignment="1">
      <alignment horizontal="center"/>
    </xf>
    <xf numFmtId="170" fontId="1" fillId="0" borderId="24" xfId="0" applyNumberFormat="1" applyFont="1" applyBorder="1"/>
    <xf numFmtId="0" fontId="2" fillId="0" borderId="24" xfId="0" applyFont="1" applyBorder="1"/>
    <xf numFmtId="169" fontId="32" fillId="8" borderId="20" xfId="0" applyNumberFormat="1" applyFont="1" applyFill="1" applyBorder="1"/>
    <xf numFmtId="169" fontId="32" fillId="8" borderId="31" xfId="0" applyNumberFormat="1" applyFont="1" applyFill="1" applyBorder="1"/>
    <xf numFmtId="169" fontId="32" fillId="8" borderId="23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67" fontId="27" fillId="8" borderId="2" xfId="0" applyNumberFormat="1" applyFont="1" applyFill="1" applyBorder="1" applyAlignment="1">
      <alignment horizontal="center"/>
    </xf>
    <xf numFmtId="165" fontId="27" fillId="0" borderId="2" xfId="0" applyNumberFormat="1" applyFont="1" applyBorder="1" applyAlignment="1">
      <alignment horizontal="center"/>
    </xf>
    <xf numFmtId="169" fontId="32" fillId="8" borderId="2" xfId="0" applyNumberFormat="1" applyFont="1" applyFill="1" applyBorder="1"/>
    <xf numFmtId="170" fontId="18" fillId="8" borderId="20" xfId="0" applyNumberFormat="1" applyFont="1" applyFill="1" applyBorder="1"/>
    <xf numFmtId="170" fontId="18" fillId="8" borderId="31" xfId="0" applyNumberFormat="1" applyFont="1" applyFill="1" applyBorder="1"/>
    <xf numFmtId="170" fontId="18" fillId="8" borderId="23" xfId="0" applyNumberFormat="1" applyFont="1" applyFill="1" applyBorder="1"/>
    <xf numFmtId="170" fontId="27" fillId="9" borderId="24" xfId="0" applyNumberFormat="1" applyFont="1" applyFill="1" applyBorder="1" applyAlignment="1">
      <alignment horizontal="center"/>
    </xf>
    <xf numFmtId="170" fontId="27" fillId="10" borderId="24" xfId="0" applyNumberFormat="1" applyFont="1" applyFill="1" applyBorder="1" applyAlignment="1">
      <alignment horizontal="center"/>
    </xf>
    <xf numFmtId="170" fontId="1" fillId="9" borderId="9" xfId="0" applyNumberFormat="1" applyFont="1" applyFill="1" applyBorder="1"/>
    <xf numFmtId="170" fontId="13" fillId="10" borderId="24" xfId="0" applyNumberFormat="1" applyFont="1" applyFill="1" applyBorder="1" applyAlignment="1">
      <alignment horizontal="center"/>
    </xf>
    <xf numFmtId="169" fontId="27" fillId="9" borderId="24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170" fontId="27" fillId="11" borderId="24" xfId="0" applyNumberFormat="1" applyFont="1" applyFill="1" applyBorder="1" applyAlignment="1">
      <alignment horizontal="center"/>
    </xf>
    <xf numFmtId="166" fontId="1" fillId="0" borderId="0" xfId="0" applyNumberFormat="1" applyFont="1"/>
    <xf numFmtId="169" fontId="32" fillId="8" borderId="37" xfId="0" applyNumberFormat="1" applyFont="1" applyFill="1" applyBorder="1"/>
    <xf numFmtId="170" fontId="13" fillId="0" borderId="24" xfId="0" applyNumberFormat="1" applyFont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70" fontId="13" fillId="8" borderId="2" xfId="0" applyNumberFormat="1" applyFont="1" applyFill="1" applyBorder="1" applyAlignment="1">
      <alignment horizontal="center"/>
    </xf>
    <xf numFmtId="170" fontId="13" fillId="8" borderId="2" xfId="0" applyNumberFormat="1" applyFont="1" applyFill="1" applyBorder="1"/>
    <xf numFmtId="14" fontId="0" fillId="0" borderId="2" xfId="0" applyNumberFormat="1" applyBorder="1"/>
    <xf numFmtId="170" fontId="11" fillId="0" borderId="2" xfId="0" applyNumberFormat="1" applyFont="1" applyBorder="1"/>
    <xf numFmtId="0" fontId="11" fillId="0" borderId="2" xfId="0" applyFont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  <xf numFmtId="165" fontId="26" fillId="0" borderId="2" xfId="0" applyNumberFormat="1" applyFont="1" applyBorder="1" applyAlignment="1">
      <alignment horizontal="center"/>
    </xf>
    <xf numFmtId="0" fontId="28" fillId="8" borderId="2" xfId="0" applyFont="1" applyFill="1" applyBorder="1" applyAlignment="1">
      <alignment horizontal="center"/>
    </xf>
    <xf numFmtId="165" fontId="27" fillId="0" borderId="2" xfId="0" applyNumberFormat="1" applyFont="1" applyBorder="1" applyAlignment="1">
      <alignment horizontal="center" wrapText="1"/>
    </xf>
    <xf numFmtId="171" fontId="27" fillId="0" borderId="2" xfId="0" applyNumberFormat="1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169" fontId="34" fillId="8" borderId="2" xfId="0" applyNumberFormat="1" applyFont="1" applyFill="1" applyBorder="1" applyAlignment="1">
      <alignment horizontal="center"/>
    </xf>
    <xf numFmtId="170" fontId="27" fillId="0" borderId="2" xfId="0" applyNumberFormat="1" applyFont="1" applyBorder="1" applyAlignment="1">
      <alignment horizontal="center"/>
    </xf>
    <xf numFmtId="170" fontId="27" fillId="8" borderId="2" xfId="0" applyNumberFormat="1" applyFont="1" applyFill="1" applyBorder="1" applyAlignment="1">
      <alignment horizontal="center"/>
    </xf>
    <xf numFmtId="169" fontId="32" fillId="8" borderId="2" xfId="0" applyNumberFormat="1" applyFont="1" applyFill="1" applyBorder="1" applyAlignment="1">
      <alignment horizontal="center"/>
    </xf>
    <xf numFmtId="167" fontId="35" fillId="8" borderId="2" xfId="0" applyNumberFormat="1" applyFont="1" applyFill="1" applyBorder="1" applyAlignment="1">
      <alignment horizontal="center"/>
    </xf>
    <xf numFmtId="0" fontId="32" fillId="8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170" fontId="32" fillId="8" borderId="24" xfId="0" applyNumberFormat="1" applyFont="1" applyFill="1" applyBorder="1" applyAlignment="1">
      <alignment horizontal="center"/>
    </xf>
    <xf numFmtId="0" fontId="24" fillId="0" borderId="0" xfId="0" applyFont="1"/>
    <xf numFmtId="170" fontId="24" fillId="0" borderId="2" xfId="0" applyNumberFormat="1" applyFont="1" applyBorder="1"/>
    <xf numFmtId="170" fontId="1" fillId="0" borderId="0" xfId="0" applyNumberFormat="1" applyFont="1"/>
    <xf numFmtId="170" fontId="24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2" fillId="0" borderId="0" xfId="0" applyFont="1"/>
    <xf numFmtId="4" fontId="24" fillId="0" borderId="0" xfId="0" applyNumberFormat="1" applyFont="1"/>
    <xf numFmtId="170" fontId="40" fillId="8" borderId="24" xfId="0" applyNumberFormat="1" applyFont="1" applyFill="1" applyBorder="1" applyAlignment="1">
      <alignment horizontal="center"/>
    </xf>
    <xf numFmtId="170" fontId="41" fillId="0" borderId="2" xfId="0" applyNumberFormat="1" applyFont="1" applyBorder="1" applyAlignment="1">
      <alignment horizontal="center"/>
    </xf>
    <xf numFmtId="170" fontId="42" fillId="0" borderId="9" xfId="0" applyNumberFormat="1" applyFont="1" applyBorder="1"/>
    <xf numFmtId="170" fontId="14" fillId="0" borderId="9" xfId="0" applyNumberFormat="1" applyFont="1" applyBorder="1"/>
    <xf numFmtId="0" fontId="14" fillId="0" borderId="24" xfId="0" applyFont="1" applyBorder="1"/>
    <xf numFmtId="170" fontId="13" fillId="8" borderId="31" xfId="0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27" fillId="0" borderId="31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1" fontId="27" fillId="8" borderId="24" xfId="0" applyNumberFormat="1" applyFont="1" applyFill="1" applyBorder="1" applyAlignment="1">
      <alignment horizontal="center" wrapText="1"/>
    </xf>
    <xf numFmtId="170" fontId="18" fillId="8" borderId="2" xfId="0" applyNumberFormat="1" applyFont="1" applyFill="1" applyBorder="1"/>
    <xf numFmtId="165" fontId="27" fillId="0" borderId="20" xfId="0" applyNumberFormat="1" applyFont="1" applyBorder="1" applyAlignment="1">
      <alignment horizontal="center" wrapText="1"/>
    </xf>
    <xf numFmtId="0" fontId="27" fillId="0" borderId="3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5" fillId="6" borderId="40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170" fontId="13" fillId="0" borderId="2" xfId="0" applyNumberFormat="1" applyFont="1" applyBorder="1" applyAlignment="1">
      <alignment horizontal="center"/>
    </xf>
    <xf numFmtId="170" fontId="18" fillId="8" borderId="2" xfId="0" applyNumberFormat="1" applyFont="1" applyFill="1" applyBorder="1" applyAlignment="1">
      <alignment horizontal="center"/>
    </xf>
    <xf numFmtId="167" fontId="26" fillId="8" borderId="2" xfId="0" applyNumberFormat="1" applyFont="1" applyFill="1" applyBorder="1" applyAlignment="1">
      <alignment horizontal="center"/>
    </xf>
    <xf numFmtId="0" fontId="27" fillId="8" borderId="2" xfId="0" applyFont="1" applyFill="1" applyBorder="1" applyAlignment="1">
      <alignment horizontal="center"/>
    </xf>
    <xf numFmtId="169" fontId="27" fillId="0" borderId="2" xfId="0" applyNumberFormat="1" applyFont="1" applyBorder="1" applyAlignment="1">
      <alignment horizontal="center"/>
    </xf>
    <xf numFmtId="170" fontId="40" fillId="8" borderId="2" xfId="0" applyNumberFormat="1" applyFont="1" applyFill="1" applyBorder="1" applyAlignment="1">
      <alignment horizontal="center"/>
    </xf>
    <xf numFmtId="167" fontId="33" fillId="8" borderId="2" xfId="0" applyNumberFormat="1" applyFont="1" applyFill="1" applyBorder="1" applyAlignment="1">
      <alignment horizontal="center"/>
    </xf>
    <xf numFmtId="170" fontId="32" fillId="8" borderId="2" xfId="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7" fillId="0" borderId="20" xfId="0" applyFont="1" applyBorder="1"/>
    <xf numFmtId="0" fontId="27" fillId="0" borderId="31" xfId="0" applyFont="1" applyBorder="1"/>
    <xf numFmtId="0" fontId="27" fillId="0" borderId="23" xfId="0" applyFont="1" applyBorder="1"/>
    <xf numFmtId="0" fontId="27" fillId="0" borderId="2" xfId="0" applyFont="1" applyBorder="1"/>
    <xf numFmtId="0" fontId="0" fillId="0" borderId="0" xfId="0" applyAlignment="1">
      <alignment horizontal="center"/>
    </xf>
    <xf numFmtId="165" fontId="29" fillId="0" borderId="0" xfId="0" applyNumberFormat="1" applyFont="1" applyAlignment="1">
      <alignment horizontal="center"/>
    </xf>
    <xf numFmtId="167" fontId="29" fillId="8" borderId="2" xfId="0" applyNumberFormat="1" applyFont="1" applyFill="1" applyBorder="1" applyAlignment="1">
      <alignment horizontal="center"/>
    </xf>
    <xf numFmtId="165" fontId="29" fillId="0" borderId="2" xfId="0" applyNumberFormat="1" applyFont="1" applyBorder="1" applyAlignment="1">
      <alignment horizontal="center"/>
    </xf>
    <xf numFmtId="167" fontId="43" fillId="8" borderId="2" xfId="0" applyNumberFormat="1" applyFont="1" applyFill="1" applyBorder="1" applyAlignment="1">
      <alignment horizontal="center"/>
    </xf>
    <xf numFmtId="165" fontId="29" fillId="0" borderId="2" xfId="0" applyNumberFormat="1" applyFont="1" applyBorder="1" applyAlignment="1">
      <alignment horizontal="center" wrapText="1"/>
    </xf>
    <xf numFmtId="165" fontId="29" fillId="0" borderId="24" xfId="0" applyNumberFormat="1" applyFont="1" applyBorder="1" applyAlignment="1">
      <alignment horizontal="center" wrapText="1"/>
    </xf>
    <xf numFmtId="165" fontId="29" fillId="0" borderId="24" xfId="0" applyNumberFormat="1" applyFont="1" applyBorder="1" applyAlignment="1">
      <alignment horizontal="center"/>
    </xf>
    <xf numFmtId="169" fontId="24" fillId="8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70" fontId="11" fillId="8" borderId="2" xfId="0" applyNumberFormat="1" applyFont="1" applyFill="1" applyBorder="1" applyAlignment="1">
      <alignment horizontal="center"/>
    </xf>
    <xf numFmtId="170" fontId="13" fillId="8" borderId="2" xfId="0" applyNumberFormat="1" applyFont="1" applyFill="1" applyBorder="1" applyAlignment="1">
      <alignment horizontal="center" wrapText="1"/>
    </xf>
    <xf numFmtId="170" fontId="27" fillId="0" borderId="2" xfId="0" applyNumberFormat="1" applyFont="1" applyBorder="1" applyAlignment="1">
      <alignment horizontal="center" wrapText="1"/>
    </xf>
    <xf numFmtId="0" fontId="34" fillId="8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7" fillId="0" borderId="2" xfId="0" applyFont="1" applyBorder="1" applyAlignment="1">
      <alignment horizontal="left" vertical="top"/>
    </xf>
    <xf numFmtId="0" fontId="18" fillId="8" borderId="41" xfId="0" applyFont="1" applyFill="1" applyBorder="1" applyAlignment="1">
      <alignment horizontal="center"/>
    </xf>
    <xf numFmtId="170" fontId="18" fillId="8" borderId="41" xfId="0" applyNumberFormat="1" applyFont="1" applyFill="1" applyBorder="1"/>
    <xf numFmtId="0" fontId="1" fillId="0" borderId="41" xfId="0" applyFont="1" applyBorder="1" applyAlignment="1">
      <alignment horizontal="center"/>
    </xf>
    <xf numFmtId="170" fontId="13" fillId="8" borderId="41" xfId="0" applyNumberFormat="1" applyFont="1" applyFill="1" applyBorder="1" applyAlignment="1">
      <alignment horizontal="center"/>
    </xf>
    <xf numFmtId="170" fontId="13" fillId="8" borderId="32" xfId="0" applyNumberFormat="1" applyFont="1" applyFill="1" applyBorder="1" applyAlignment="1">
      <alignment horizontal="center"/>
    </xf>
    <xf numFmtId="170" fontId="1" fillId="0" borderId="41" xfId="0" applyNumberFormat="1" applyFont="1" applyBorder="1"/>
    <xf numFmtId="14" fontId="1" fillId="0" borderId="32" xfId="0" applyNumberFormat="1" applyFont="1" applyBorder="1"/>
    <xf numFmtId="0" fontId="1" fillId="0" borderId="32" xfId="0" applyFont="1" applyBorder="1"/>
    <xf numFmtId="167" fontId="26" fillId="8" borderId="9" xfId="0" applyNumberFormat="1" applyFont="1" applyFill="1" applyBorder="1" applyAlignment="1">
      <alignment horizontal="center"/>
    </xf>
    <xf numFmtId="170" fontId="18" fillId="8" borderId="9" xfId="0" applyNumberFormat="1" applyFont="1" applyFill="1" applyBorder="1"/>
    <xf numFmtId="170" fontId="1" fillId="8" borderId="9" xfId="0" applyNumberFormat="1" applyFont="1" applyFill="1" applyBorder="1" applyAlignment="1">
      <alignment horizontal="center"/>
    </xf>
    <xf numFmtId="0" fontId="32" fillId="8" borderId="9" xfId="0" applyFont="1" applyFill="1" applyBorder="1" applyAlignment="1">
      <alignment horizontal="center"/>
    </xf>
    <xf numFmtId="1" fontId="27" fillId="0" borderId="9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23" fillId="0" borderId="20" xfId="0" applyNumberFormat="1" applyFont="1" applyBorder="1" applyAlignment="1">
      <alignment horizontal="center"/>
    </xf>
    <xf numFmtId="165" fontId="23" fillId="0" borderId="31" xfId="0" applyNumberFormat="1" applyFont="1" applyBorder="1" applyAlignment="1">
      <alignment horizontal="center"/>
    </xf>
    <xf numFmtId="165" fontId="23" fillId="0" borderId="23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169" fontId="32" fillId="8" borderId="20" xfId="0" applyNumberFormat="1" applyFont="1" applyFill="1" applyBorder="1" applyAlignment="1">
      <alignment horizontal="left"/>
    </xf>
    <xf numFmtId="169" fontId="32" fillId="8" borderId="31" xfId="0" applyNumberFormat="1" applyFont="1" applyFill="1" applyBorder="1" applyAlignment="1">
      <alignment horizontal="left"/>
    </xf>
    <xf numFmtId="169" fontId="32" fillId="8" borderId="23" xfId="0" applyNumberFormat="1" applyFont="1" applyFill="1" applyBorder="1" applyAlignment="1">
      <alignment horizontal="left"/>
    </xf>
    <xf numFmtId="169" fontId="32" fillId="8" borderId="20" xfId="0" applyNumberFormat="1" applyFont="1" applyFill="1" applyBorder="1" applyAlignment="1">
      <alignment horizontal="center"/>
    </xf>
    <xf numFmtId="169" fontId="32" fillId="8" borderId="31" xfId="0" applyNumberFormat="1" applyFont="1" applyFill="1" applyBorder="1" applyAlignment="1">
      <alignment horizontal="center"/>
    </xf>
    <xf numFmtId="169" fontId="32" fillId="8" borderId="23" xfId="0" applyNumberFormat="1" applyFont="1" applyFill="1" applyBorder="1" applyAlignment="1">
      <alignment horizontal="center"/>
    </xf>
    <xf numFmtId="169" fontId="32" fillId="8" borderId="20" xfId="0" applyNumberFormat="1" applyFont="1" applyFill="1" applyBorder="1" applyAlignment="1">
      <alignment horizontal="left" vertical="top"/>
    </xf>
    <xf numFmtId="169" fontId="32" fillId="8" borderId="31" xfId="0" applyNumberFormat="1" applyFont="1" applyFill="1" applyBorder="1" applyAlignment="1">
      <alignment horizontal="left" vertical="top"/>
    </xf>
    <xf numFmtId="169" fontId="32" fillId="8" borderId="23" xfId="0" applyNumberFormat="1" applyFont="1" applyFill="1" applyBorder="1" applyAlignment="1">
      <alignment horizontal="left" vertical="top"/>
    </xf>
    <xf numFmtId="170" fontId="13" fillId="8" borderId="20" xfId="0" applyNumberFormat="1" applyFont="1" applyFill="1" applyBorder="1" applyAlignment="1">
      <alignment horizontal="center"/>
    </xf>
    <xf numFmtId="170" fontId="13" fillId="8" borderId="31" xfId="0" applyNumberFormat="1" applyFont="1" applyFill="1" applyBorder="1" applyAlignment="1">
      <alignment horizontal="center"/>
    </xf>
    <xf numFmtId="170" fontId="13" fillId="8" borderId="23" xfId="0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27" fillId="0" borderId="31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20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1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170" fontId="18" fillId="8" borderId="41" xfId="0" applyNumberFormat="1" applyFont="1" applyFill="1" applyBorder="1" applyAlignment="1">
      <alignment horizontal="center"/>
    </xf>
    <xf numFmtId="170" fontId="13" fillId="0" borderId="41" xfId="0" applyNumberFormat="1" applyFont="1" applyBorder="1" applyAlignment="1">
      <alignment horizontal="center"/>
    </xf>
    <xf numFmtId="170" fontId="13" fillId="0" borderId="32" xfId="0" applyNumberFormat="1" applyFont="1" applyBorder="1" applyAlignment="1">
      <alignment horizontal="center"/>
    </xf>
    <xf numFmtId="170" fontId="1" fillId="0" borderId="42" xfId="0" applyNumberFormat="1" applyFont="1" applyBorder="1"/>
    <xf numFmtId="0" fontId="44" fillId="0" borderId="2" xfId="0" applyFont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Pourcentage" xfId="2" builtinId="5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40FF"/>
      <color rgb="FFC595F6"/>
      <color rgb="FF64B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qonto.com/organizations/luxury-ones-3189/receivable-invoices/credit-note/0199b9d1-967d-7e64-ac2d-9ebd8286541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showRuler="0" topLeftCell="A2" zoomScale="87" zoomScaleNormal="87" workbookViewId="0">
      <pane ySplit="2" topLeftCell="A4" activePane="bottomLeft" state="frozen"/>
      <selection activeCell="A2" sqref="A2"/>
      <selection pane="bottomLeft" activeCell="O10" sqref="O10"/>
    </sheetView>
  </sheetViews>
  <sheetFormatPr baseColWidth="10" defaultRowHeight="14" x14ac:dyDescent="0.2"/>
  <cols>
    <col min="1" max="1" width="22.5" style="6" customWidth="1"/>
    <col min="2" max="2" width="7.33203125" style="6" customWidth="1"/>
    <col min="3" max="3" width="19.5" style="6" customWidth="1"/>
    <col min="4" max="4" width="22.1640625" style="2" customWidth="1"/>
    <col min="5" max="5" width="11.6640625" style="2" customWidth="1"/>
    <col min="6" max="6" width="11" style="2" customWidth="1"/>
    <col min="7" max="8" width="8.6640625" style="2" customWidth="1"/>
    <col min="9" max="9" width="12" style="2" customWidth="1"/>
    <col min="10" max="10" width="0.1640625" style="2" hidden="1" customWidth="1"/>
    <col min="11" max="11" width="3.83203125" style="5" hidden="1" customWidth="1"/>
    <col min="12" max="13" width="10.1640625" style="5" customWidth="1"/>
    <col min="14" max="15" width="11.83203125" style="5" customWidth="1"/>
    <col min="16" max="16" width="12.5" style="2" customWidth="1"/>
    <col min="17" max="17" width="12.1640625" style="5" customWidth="1"/>
    <col min="19" max="19" width="18" customWidth="1"/>
    <col min="21" max="21" width="12" customWidth="1"/>
  </cols>
  <sheetData>
    <row r="1" spans="1:22" ht="42" hidden="1" customHeight="1" x14ac:dyDescent="0.35">
      <c r="A1" s="318" t="s">
        <v>2</v>
      </c>
      <c r="B1" s="319"/>
      <c r="C1" s="319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Q1"/>
    </row>
    <row r="2" spans="1:22" ht="42" customHeight="1" thickBot="1" x14ac:dyDescent="0.25">
      <c r="A2" s="322" t="s">
        <v>30</v>
      </c>
      <c r="B2" s="323"/>
      <c r="C2" s="323"/>
      <c r="D2" s="323"/>
      <c r="E2" s="323"/>
      <c r="F2" s="55"/>
      <c r="G2" s="55"/>
      <c r="H2" s="55"/>
      <c r="I2" s="324"/>
      <c r="J2" s="325"/>
      <c r="K2" s="325"/>
      <c r="L2" s="325"/>
      <c r="M2" s="325"/>
      <c r="N2" s="325"/>
      <c r="O2" s="325"/>
      <c r="P2" s="325"/>
      <c r="Q2" s="325"/>
    </row>
    <row r="3" spans="1:22" ht="36" customHeight="1" thickBot="1" x14ac:dyDescent="0.25">
      <c r="A3" s="14" t="s">
        <v>14</v>
      </c>
      <c r="B3" s="59" t="s">
        <v>15</v>
      </c>
      <c r="C3" s="15" t="s">
        <v>1</v>
      </c>
      <c r="D3" s="16" t="s">
        <v>0</v>
      </c>
      <c r="E3" s="57" t="s">
        <v>16</v>
      </c>
      <c r="F3" s="58" t="s">
        <v>17</v>
      </c>
      <c r="G3" s="65" t="s">
        <v>18</v>
      </c>
      <c r="H3" s="65" t="s">
        <v>19</v>
      </c>
      <c r="I3" s="17" t="s">
        <v>7</v>
      </c>
      <c r="J3" s="17" t="s">
        <v>4</v>
      </c>
      <c r="K3" s="18" t="s">
        <v>3</v>
      </c>
      <c r="L3" s="18" t="s">
        <v>20</v>
      </c>
      <c r="M3" s="18" t="s">
        <v>21</v>
      </c>
      <c r="N3" s="18" t="s">
        <v>22</v>
      </c>
      <c r="O3" s="18" t="s">
        <v>23</v>
      </c>
      <c r="P3" s="20" t="s">
        <v>24</v>
      </c>
      <c r="Q3" s="18" t="s">
        <v>25</v>
      </c>
      <c r="S3" s="69" t="s">
        <v>26</v>
      </c>
      <c r="T3" s="69" t="s">
        <v>27</v>
      </c>
      <c r="U3" s="69" t="s">
        <v>28</v>
      </c>
      <c r="V3" s="70"/>
    </row>
    <row r="4" spans="1:22" ht="23" customHeight="1" x14ac:dyDescent="0.15">
      <c r="A4" s="29"/>
      <c r="B4" s="60"/>
      <c r="C4" s="30"/>
      <c r="D4" s="31"/>
      <c r="E4" s="31"/>
      <c r="F4" s="47"/>
      <c r="G4" s="47"/>
      <c r="H4" s="47"/>
      <c r="I4" s="32"/>
      <c r="J4" s="32"/>
      <c r="K4" s="32"/>
      <c r="L4" s="32"/>
      <c r="M4" s="32"/>
      <c r="N4" s="32"/>
      <c r="O4" s="32"/>
      <c r="P4" s="32"/>
      <c r="Q4" s="33"/>
      <c r="S4" s="28"/>
      <c r="T4" s="28"/>
      <c r="U4" s="28"/>
      <c r="V4" s="28"/>
    </row>
    <row r="5" spans="1:22" ht="29" customHeight="1" x14ac:dyDescent="0.15">
      <c r="A5" s="34"/>
      <c r="B5" s="34"/>
      <c r="C5" s="34"/>
      <c r="D5" s="34"/>
      <c r="E5" s="35"/>
      <c r="F5" s="35"/>
      <c r="G5" s="35"/>
      <c r="H5" s="35"/>
      <c r="I5" s="36"/>
      <c r="J5" s="36"/>
      <c r="K5" s="36"/>
      <c r="L5" s="36"/>
      <c r="M5" s="36"/>
      <c r="N5" s="36"/>
      <c r="O5" s="36"/>
      <c r="P5" s="36"/>
      <c r="Q5" s="34"/>
      <c r="S5" s="28"/>
      <c r="T5" s="28"/>
      <c r="U5" s="28"/>
      <c r="V5" s="28"/>
    </row>
    <row r="6" spans="1:22" ht="24.75" customHeight="1" x14ac:dyDescent="0.15">
      <c r="A6" s="34"/>
      <c r="B6" s="34"/>
      <c r="C6" s="34"/>
      <c r="D6" s="34"/>
      <c r="E6" s="34"/>
      <c r="F6" s="34"/>
      <c r="G6" s="34"/>
      <c r="H6" s="34"/>
      <c r="I6" s="36"/>
      <c r="J6" s="36"/>
      <c r="K6" s="36"/>
      <c r="L6" s="36"/>
      <c r="M6" s="36"/>
      <c r="N6" s="36"/>
      <c r="O6" s="36"/>
      <c r="P6" s="36"/>
      <c r="Q6" s="34"/>
      <c r="S6" s="28"/>
      <c r="T6" s="28"/>
      <c r="U6" s="28"/>
      <c r="V6" s="28"/>
    </row>
    <row r="7" spans="1:22" ht="24.75" customHeight="1" x14ac:dyDescent="0.15">
      <c r="A7" s="34"/>
      <c r="B7" s="34"/>
      <c r="C7" s="34"/>
      <c r="D7" s="34"/>
      <c r="E7" s="35"/>
      <c r="F7" s="35"/>
      <c r="G7" s="35"/>
      <c r="H7" s="35"/>
      <c r="I7" s="34"/>
      <c r="J7" s="34"/>
      <c r="K7" s="34"/>
      <c r="L7" s="34"/>
      <c r="M7" s="34"/>
      <c r="N7" s="34"/>
      <c r="O7" s="34"/>
      <c r="P7" s="37" t="s">
        <v>6</v>
      </c>
      <c r="Q7" s="34"/>
      <c r="S7" s="28"/>
      <c r="T7" s="28"/>
      <c r="U7" s="28"/>
      <c r="V7" s="28"/>
    </row>
    <row r="8" spans="1:22" ht="24.75" customHeight="1" x14ac:dyDescent="0.15">
      <c r="A8" s="38"/>
      <c r="B8" s="61"/>
      <c r="C8" s="39"/>
      <c r="D8" s="40"/>
      <c r="E8" s="35"/>
      <c r="F8" s="35"/>
      <c r="G8" s="35"/>
      <c r="H8" s="35"/>
      <c r="I8" s="32"/>
      <c r="J8" s="32"/>
      <c r="K8" s="32"/>
      <c r="L8" s="32"/>
      <c r="M8" s="32"/>
      <c r="N8" s="32"/>
      <c r="O8" s="32"/>
      <c r="P8" s="32"/>
      <c r="Q8" s="41"/>
      <c r="S8" s="68"/>
      <c r="T8" s="28"/>
      <c r="U8" s="28"/>
      <c r="V8" s="28"/>
    </row>
    <row r="9" spans="1:22" ht="24.75" customHeight="1" x14ac:dyDescent="0.15">
      <c r="A9" s="38"/>
      <c r="B9" s="61"/>
      <c r="C9" s="39"/>
      <c r="D9" s="40"/>
      <c r="E9" s="42"/>
      <c r="F9" s="42"/>
      <c r="G9" s="42"/>
      <c r="H9" s="42"/>
      <c r="I9" s="32"/>
      <c r="J9" s="32"/>
      <c r="K9" s="32"/>
      <c r="L9" s="32"/>
      <c r="M9" s="32"/>
      <c r="N9" s="32"/>
      <c r="O9" s="32"/>
      <c r="P9" s="32"/>
      <c r="Q9" s="41"/>
      <c r="S9" s="28"/>
      <c r="T9" s="28"/>
      <c r="U9" s="28"/>
      <c r="V9" s="28"/>
    </row>
    <row r="10" spans="1:22" ht="24.75" customHeight="1" x14ac:dyDescent="0.15">
      <c r="A10" s="43"/>
      <c r="B10" s="43"/>
      <c r="C10" s="43"/>
      <c r="D10" s="43"/>
      <c r="E10" s="44"/>
      <c r="F10" s="44"/>
      <c r="G10" s="44"/>
      <c r="H10" s="44"/>
      <c r="I10" s="43"/>
      <c r="J10" s="43"/>
      <c r="K10" s="43"/>
      <c r="L10" s="43"/>
      <c r="M10" s="43"/>
      <c r="N10" s="43"/>
      <c r="O10" s="43"/>
      <c r="P10" s="43"/>
      <c r="Q10" s="43"/>
      <c r="S10" s="28"/>
      <c r="T10" s="28"/>
      <c r="U10" s="28"/>
      <c r="V10" s="28"/>
    </row>
    <row r="11" spans="1:22" ht="24.75" customHeight="1" x14ac:dyDescent="0.15">
      <c r="A11" s="45"/>
      <c r="B11" s="62"/>
      <c r="C11" s="46"/>
      <c r="D11" s="47"/>
      <c r="E11" s="35"/>
      <c r="F11" s="56"/>
      <c r="G11" s="56"/>
      <c r="H11" s="56"/>
      <c r="I11" s="48"/>
      <c r="J11" s="48"/>
      <c r="K11" s="48"/>
      <c r="L11" s="48"/>
      <c r="M11" s="48"/>
      <c r="N11" s="48"/>
      <c r="O11" s="48"/>
      <c r="P11" s="48"/>
      <c r="Q11" s="49"/>
      <c r="S11" s="28"/>
      <c r="T11" s="28"/>
      <c r="U11" s="28"/>
      <c r="V11" s="28"/>
    </row>
    <row r="12" spans="1:22" ht="24.75" customHeight="1" x14ac:dyDescent="0.15">
      <c r="A12" s="45"/>
      <c r="B12" s="62"/>
      <c r="C12" s="46"/>
      <c r="D12" s="47"/>
      <c r="E12" s="35"/>
      <c r="F12" s="35"/>
      <c r="G12" s="35"/>
      <c r="H12" s="35"/>
      <c r="I12" s="37"/>
      <c r="J12" s="32"/>
      <c r="K12" s="32"/>
      <c r="L12" s="32"/>
      <c r="M12" s="32"/>
      <c r="N12" s="32"/>
      <c r="O12" s="32"/>
      <c r="P12" s="32"/>
      <c r="Q12" s="41"/>
      <c r="S12" s="28"/>
      <c r="T12" s="28"/>
      <c r="U12" s="28"/>
      <c r="V12" s="28"/>
    </row>
    <row r="13" spans="1:22" ht="24.75" customHeight="1" x14ac:dyDescent="0.15">
      <c r="A13" s="45"/>
      <c r="B13" s="62"/>
      <c r="C13" s="46"/>
      <c r="D13" s="47"/>
      <c r="E13" s="42"/>
      <c r="F13" s="42"/>
      <c r="G13" s="42"/>
      <c r="H13" s="42"/>
      <c r="I13" s="32"/>
      <c r="J13" s="32"/>
      <c r="K13" s="32"/>
      <c r="L13" s="32"/>
      <c r="M13" s="32"/>
      <c r="N13" s="32"/>
      <c r="O13" s="32"/>
      <c r="P13" s="32"/>
      <c r="Q13" s="41"/>
      <c r="S13" s="28"/>
      <c r="T13" s="28"/>
      <c r="U13" s="28"/>
      <c r="V13" s="28"/>
    </row>
    <row r="14" spans="1:22" ht="24.75" customHeight="1" x14ac:dyDescent="0.15">
      <c r="A14" s="45"/>
      <c r="B14" s="62"/>
      <c r="C14" s="46"/>
      <c r="D14" s="47"/>
      <c r="E14" s="42"/>
      <c r="F14" s="42"/>
      <c r="G14" s="42"/>
      <c r="H14" s="42"/>
      <c r="I14" s="32"/>
      <c r="J14" s="32"/>
      <c r="K14" s="32"/>
      <c r="L14" s="32"/>
      <c r="M14" s="32"/>
      <c r="N14" s="32"/>
      <c r="O14" s="32"/>
      <c r="P14" s="37"/>
      <c r="Q14" s="41"/>
      <c r="S14" s="28"/>
      <c r="T14" s="28"/>
      <c r="U14" s="28"/>
      <c r="V14" s="28"/>
    </row>
    <row r="15" spans="1:22" ht="24.75" customHeight="1" x14ac:dyDescent="0.15">
      <c r="A15" s="45"/>
      <c r="B15" s="62"/>
      <c r="C15" s="46"/>
      <c r="D15" s="47"/>
      <c r="E15" s="42"/>
      <c r="F15" s="42"/>
      <c r="G15" s="42"/>
      <c r="H15" s="42"/>
      <c r="I15" s="37"/>
      <c r="J15" s="32"/>
      <c r="K15" s="32"/>
      <c r="L15" s="32"/>
      <c r="M15" s="32"/>
      <c r="N15" s="32"/>
      <c r="O15" s="32"/>
      <c r="P15" s="32"/>
      <c r="Q15" s="41"/>
      <c r="S15" s="28"/>
      <c r="T15" s="28"/>
      <c r="U15" s="28"/>
      <c r="V15" s="28"/>
    </row>
    <row r="16" spans="1:22" ht="24.75" customHeight="1" x14ac:dyDescent="0.15">
      <c r="A16" s="45"/>
      <c r="B16" s="62"/>
      <c r="C16" s="46"/>
      <c r="D16" s="47"/>
      <c r="E16" s="42"/>
      <c r="F16" s="42"/>
      <c r="G16" s="42"/>
      <c r="H16" s="42"/>
      <c r="I16" s="32"/>
      <c r="J16" s="32"/>
      <c r="K16" s="32"/>
      <c r="L16" s="32"/>
      <c r="M16" s="32"/>
      <c r="N16" s="32"/>
      <c r="O16" s="32"/>
      <c r="P16" s="32"/>
      <c r="Q16" s="41"/>
      <c r="S16" s="28"/>
      <c r="T16" s="28"/>
      <c r="U16" s="28"/>
      <c r="V16" s="28"/>
    </row>
    <row r="17" spans="1:22" ht="24.75" customHeight="1" x14ac:dyDescent="0.15">
      <c r="A17" s="45"/>
      <c r="B17" s="62"/>
      <c r="C17" s="46"/>
      <c r="D17" s="47"/>
      <c r="E17" s="42"/>
      <c r="F17" s="42"/>
      <c r="G17" s="42"/>
      <c r="H17" s="42"/>
      <c r="I17" s="37"/>
      <c r="J17" s="32"/>
      <c r="K17" s="32"/>
      <c r="L17" s="32"/>
      <c r="M17" s="32"/>
      <c r="N17" s="32"/>
      <c r="O17" s="32"/>
      <c r="P17" s="37"/>
      <c r="Q17" s="41"/>
      <c r="S17" s="28"/>
      <c r="T17" s="28"/>
      <c r="U17" s="28"/>
      <c r="V17" s="28"/>
    </row>
    <row r="18" spans="1:22" ht="24.75" customHeight="1" x14ac:dyDescent="0.15">
      <c r="A18" s="45"/>
      <c r="B18" s="62"/>
      <c r="C18" s="46"/>
      <c r="D18" s="47"/>
      <c r="E18" s="42"/>
      <c r="F18" s="42"/>
      <c r="G18" s="42"/>
      <c r="H18" s="42"/>
      <c r="I18" s="32"/>
      <c r="J18" s="32"/>
      <c r="K18" s="32"/>
      <c r="L18" s="32"/>
      <c r="M18" s="32"/>
      <c r="N18" s="32"/>
      <c r="O18" s="32"/>
      <c r="P18" s="37"/>
      <c r="Q18" s="41"/>
      <c r="S18" s="28"/>
      <c r="T18" s="28"/>
      <c r="U18" s="28"/>
      <c r="V18" s="28"/>
    </row>
    <row r="19" spans="1:22" ht="24.75" customHeight="1" x14ac:dyDescent="0.15">
      <c r="A19" s="45"/>
      <c r="B19" s="62"/>
      <c r="C19" s="46"/>
      <c r="D19" s="47"/>
      <c r="E19" s="50"/>
      <c r="F19" s="50"/>
      <c r="G19" s="50"/>
      <c r="H19" s="50"/>
      <c r="I19" s="32"/>
      <c r="J19" s="32"/>
      <c r="K19" s="32"/>
      <c r="L19" s="32"/>
      <c r="M19" s="32"/>
      <c r="N19" s="32"/>
      <c r="O19" s="32"/>
      <c r="P19" s="32"/>
      <c r="Q19" s="41"/>
      <c r="S19" s="28"/>
      <c r="T19" s="28"/>
      <c r="U19" s="28"/>
      <c r="V19" s="28"/>
    </row>
    <row r="20" spans="1:22" ht="24.75" customHeight="1" x14ac:dyDescent="0.15">
      <c r="A20" s="12"/>
      <c r="B20" s="63"/>
      <c r="C20" s="13"/>
      <c r="D20" s="10"/>
      <c r="E20" s="3"/>
      <c r="F20" s="3"/>
      <c r="G20" s="3"/>
      <c r="H20" s="3"/>
      <c r="I20" s="23"/>
      <c r="J20" s="23"/>
      <c r="K20" s="23"/>
      <c r="L20" s="23"/>
      <c r="M20" s="23"/>
      <c r="N20" s="23"/>
      <c r="O20" s="23"/>
      <c r="P20" s="23"/>
      <c r="Q20" s="8"/>
      <c r="S20" s="28"/>
      <c r="T20" s="28"/>
      <c r="U20" s="28"/>
      <c r="V20" s="28"/>
    </row>
    <row r="21" spans="1:22" ht="24.75" customHeight="1" x14ac:dyDescent="0.15">
      <c r="A21" s="12"/>
      <c r="B21" s="63"/>
      <c r="C21" s="13"/>
      <c r="D21" s="10"/>
      <c r="E21" s="3"/>
      <c r="F21" s="3"/>
      <c r="G21" s="3"/>
      <c r="H21" s="3"/>
      <c r="I21" s="23"/>
      <c r="J21" s="23"/>
      <c r="K21" s="23"/>
      <c r="L21" s="23"/>
      <c r="M21" s="23"/>
      <c r="N21" s="23"/>
      <c r="O21" s="23"/>
      <c r="P21" s="23"/>
      <c r="Q21" s="8"/>
      <c r="S21" s="28"/>
      <c r="T21" s="28"/>
      <c r="U21" s="28"/>
      <c r="V21" s="28"/>
    </row>
    <row r="22" spans="1:22" ht="24.75" customHeight="1" x14ac:dyDescent="0.15">
      <c r="A22" s="4"/>
      <c r="B22" s="64"/>
      <c r="C22" s="9"/>
      <c r="D22" s="3"/>
      <c r="E22" s="3"/>
      <c r="F22" s="3"/>
      <c r="G22" s="3"/>
      <c r="H22" s="3"/>
      <c r="I22" s="23"/>
      <c r="J22" s="23"/>
      <c r="K22" s="23"/>
      <c r="L22" s="23"/>
      <c r="M22" s="23"/>
      <c r="N22" s="23"/>
      <c r="O22" s="23"/>
      <c r="P22" s="23"/>
      <c r="Q22" s="8"/>
      <c r="S22" s="28"/>
      <c r="T22" s="28"/>
      <c r="U22" s="28"/>
      <c r="V22" s="28"/>
    </row>
    <row r="23" spans="1:22" ht="24.75" customHeight="1" x14ac:dyDescent="0.15">
      <c r="A23" s="4"/>
      <c r="B23" s="64"/>
      <c r="C23" s="9"/>
      <c r="D23" s="3"/>
      <c r="E23" s="3"/>
      <c r="F23" s="3"/>
      <c r="G23" s="3"/>
      <c r="H23" s="3"/>
      <c r="I23" s="23"/>
      <c r="J23" s="23"/>
      <c r="K23" s="23"/>
      <c r="L23" s="23"/>
      <c r="M23" s="23"/>
      <c r="N23" s="23"/>
      <c r="O23" s="23"/>
      <c r="P23" s="23"/>
      <c r="Q23" s="8"/>
      <c r="S23" s="28"/>
      <c r="T23" s="28"/>
      <c r="U23" s="28"/>
      <c r="V23" s="28"/>
    </row>
    <row r="24" spans="1:22" ht="24.75" customHeight="1" x14ac:dyDescent="0.15">
      <c r="A24" s="4"/>
      <c r="B24" s="64"/>
      <c r="C24" s="9"/>
      <c r="D24" s="3"/>
      <c r="E24" s="3"/>
      <c r="F24" s="3"/>
      <c r="G24" s="3"/>
      <c r="H24" s="3"/>
      <c r="I24" s="23"/>
      <c r="J24" s="23"/>
      <c r="K24" s="23"/>
      <c r="L24" s="23"/>
      <c r="M24" s="23"/>
      <c r="N24" s="23"/>
      <c r="O24" s="23"/>
      <c r="P24" s="23"/>
      <c r="Q24" s="8"/>
      <c r="S24" s="28"/>
      <c r="T24" s="28"/>
      <c r="U24" s="28"/>
      <c r="V24" s="28"/>
    </row>
    <row r="25" spans="1:22" ht="24.75" customHeight="1" x14ac:dyDescent="0.15">
      <c r="A25" s="4"/>
      <c r="B25" s="64"/>
      <c r="C25" s="9"/>
      <c r="D25" s="3"/>
      <c r="E25" s="3"/>
      <c r="F25" s="3"/>
      <c r="G25" s="3"/>
      <c r="H25" s="3"/>
      <c r="I25" s="23"/>
      <c r="J25" s="23"/>
      <c r="K25" s="23"/>
      <c r="L25" s="23"/>
      <c r="M25" s="23"/>
      <c r="N25" s="23"/>
      <c r="O25" s="23"/>
      <c r="P25" s="23"/>
      <c r="Q25" s="8"/>
      <c r="S25" s="28"/>
      <c r="T25" s="28"/>
      <c r="U25" s="28"/>
      <c r="V25" s="28"/>
    </row>
    <row r="26" spans="1:22" ht="24.75" customHeight="1" x14ac:dyDescent="0.15">
      <c r="A26" s="4"/>
      <c r="B26" s="64"/>
      <c r="C26" s="9"/>
      <c r="D26" s="3"/>
      <c r="E26" s="3"/>
      <c r="F26" s="3"/>
      <c r="G26" s="3"/>
      <c r="H26" s="3"/>
      <c r="I26" s="23"/>
      <c r="J26" s="23"/>
      <c r="K26" s="23"/>
      <c r="L26" s="23"/>
      <c r="M26" s="23"/>
      <c r="N26" s="23"/>
      <c r="O26" s="23"/>
      <c r="P26" s="23"/>
      <c r="Q26" s="8"/>
      <c r="S26" s="28"/>
      <c r="T26" s="28"/>
      <c r="U26" s="28"/>
      <c r="V26" s="28"/>
    </row>
    <row r="27" spans="1:22" ht="24.75" customHeight="1" x14ac:dyDescent="0.15">
      <c r="A27" s="4"/>
      <c r="B27" s="64"/>
      <c r="C27" s="9"/>
      <c r="D27" s="3"/>
      <c r="E27" s="3"/>
      <c r="F27" s="3"/>
      <c r="G27" s="3"/>
      <c r="H27" s="3"/>
      <c r="I27" s="23"/>
      <c r="J27" s="23"/>
      <c r="K27" s="23"/>
      <c r="L27" s="23"/>
      <c r="M27" s="23"/>
      <c r="N27" s="23"/>
      <c r="O27" s="23"/>
      <c r="P27" s="23"/>
      <c r="Q27" s="8"/>
      <c r="S27" s="28"/>
      <c r="T27" s="28"/>
      <c r="U27" s="28"/>
      <c r="V27" s="28"/>
    </row>
    <row r="28" spans="1:22" ht="24.75" customHeight="1" x14ac:dyDescent="0.15">
      <c r="A28" s="4"/>
      <c r="B28" s="64"/>
      <c r="C28" s="9"/>
      <c r="D28" s="3"/>
      <c r="E28" s="3"/>
      <c r="F28" s="3"/>
      <c r="G28" s="3"/>
      <c r="H28" s="3"/>
      <c r="I28" s="23"/>
      <c r="J28" s="23"/>
      <c r="K28" s="23"/>
      <c r="L28" s="23"/>
      <c r="M28" s="23"/>
      <c r="N28" s="23"/>
      <c r="O28" s="23"/>
      <c r="P28" s="23"/>
      <c r="Q28" s="8"/>
      <c r="S28" s="28"/>
      <c r="T28" s="28"/>
      <c r="U28" s="28"/>
      <c r="V28" s="28"/>
    </row>
    <row r="29" spans="1:22" ht="24.75" customHeight="1" x14ac:dyDescent="0.15">
      <c r="A29" s="4"/>
      <c r="B29" s="64"/>
      <c r="C29" s="9"/>
      <c r="D29" s="3"/>
      <c r="E29" s="3"/>
      <c r="F29" s="3"/>
      <c r="G29" s="3"/>
      <c r="H29" s="3"/>
      <c r="I29" s="23"/>
      <c r="J29" s="23"/>
      <c r="K29" s="23"/>
      <c r="L29" s="23"/>
      <c r="M29" s="23"/>
      <c r="N29" s="23"/>
      <c r="O29" s="23"/>
      <c r="P29" s="23"/>
      <c r="Q29" s="8"/>
      <c r="S29" s="28"/>
      <c r="T29" s="28"/>
      <c r="U29" s="28"/>
      <c r="V29" s="28"/>
    </row>
    <row r="30" spans="1:22" ht="24.75" customHeight="1" x14ac:dyDescent="0.15">
      <c r="A30" s="4"/>
      <c r="B30" s="64"/>
      <c r="C30" s="9"/>
      <c r="D30" s="3"/>
      <c r="E30" s="3"/>
      <c r="F30" s="3"/>
      <c r="G30" s="3"/>
      <c r="H30" s="3"/>
      <c r="I30" s="23"/>
      <c r="J30" s="23"/>
      <c r="K30" s="23"/>
      <c r="L30" s="23"/>
      <c r="M30" s="23"/>
      <c r="N30" s="23"/>
      <c r="O30" s="23"/>
      <c r="P30" s="23"/>
      <c r="Q30" s="8"/>
      <c r="S30" s="28"/>
      <c r="T30" s="28"/>
      <c r="U30" s="28"/>
      <c r="V30" s="28"/>
    </row>
    <row r="31" spans="1:22" ht="24.75" customHeight="1" x14ac:dyDescent="0.15">
      <c r="A31" s="4"/>
      <c r="B31" s="64"/>
      <c r="C31" s="9"/>
      <c r="D31" s="3"/>
      <c r="E31" s="3"/>
      <c r="F31" s="3"/>
      <c r="G31" s="3"/>
      <c r="H31" s="3"/>
      <c r="I31" s="23"/>
      <c r="J31" s="23"/>
      <c r="K31" s="23"/>
      <c r="L31" s="23"/>
      <c r="M31" s="23"/>
      <c r="N31" s="23"/>
      <c r="O31" s="23"/>
      <c r="P31" s="23"/>
      <c r="Q31" s="8"/>
      <c r="S31" s="28"/>
      <c r="T31" s="28"/>
      <c r="U31" s="28"/>
      <c r="V31" s="28"/>
    </row>
    <row r="32" spans="1:22" ht="24.75" customHeight="1" x14ac:dyDescent="0.15">
      <c r="A32" s="4"/>
      <c r="B32" s="64"/>
      <c r="C32" s="9"/>
      <c r="D32" s="3"/>
      <c r="E32" s="3"/>
      <c r="F32" s="3"/>
      <c r="G32" s="3"/>
      <c r="H32" s="3"/>
      <c r="I32" s="23"/>
      <c r="J32" s="23"/>
      <c r="K32" s="23"/>
      <c r="L32" s="23"/>
      <c r="M32" s="23"/>
      <c r="N32" s="23"/>
      <c r="O32" s="23"/>
      <c r="P32" s="23"/>
      <c r="Q32" s="8"/>
      <c r="S32" s="28"/>
      <c r="T32" s="28"/>
      <c r="U32" s="28"/>
      <c r="V32" s="28"/>
    </row>
    <row r="33" spans="1:22" ht="24.75" customHeight="1" x14ac:dyDescent="0.15">
      <c r="A33" s="4"/>
      <c r="B33" s="64"/>
      <c r="C33" s="9"/>
      <c r="D33" s="3"/>
      <c r="E33" s="3"/>
      <c r="F33" s="3"/>
      <c r="G33" s="3"/>
      <c r="H33" s="3"/>
      <c r="I33" s="23"/>
      <c r="J33" s="23"/>
      <c r="K33" s="23"/>
      <c r="L33" s="23"/>
      <c r="M33" s="23"/>
      <c r="N33" s="23"/>
      <c r="O33" s="23"/>
      <c r="P33" s="23"/>
      <c r="Q33" s="8"/>
      <c r="S33" s="28"/>
      <c r="T33" s="28"/>
      <c r="U33" s="28"/>
      <c r="V33" s="28"/>
    </row>
    <row r="34" spans="1:22" ht="24.75" customHeight="1" x14ac:dyDescent="0.15">
      <c r="A34" s="4"/>
      <c r="B34" s="64"/>
      <c r="C34" s="9"/>
      <c r="D34" s="3"/>
      <c r="E34" s="3"/>
      <c r="F34" s="3"/>
      <c r="G34" s="3"/>
      <c r="H34" s="3"/>
      <c r="I34" s="23"/>
      <c r="J34" s="23"/>
      <c r="K34" s="23"/>
      <c r="L34" s="23"/>
      <c r="M34" s="23"/>
      <c r="N34" s="23"/>
      <c r="O34" s="23"/>
      <c r="P34" s="23"/>
      <c r="Q34" s="8"/>
      <c r="S34" s="28"/>
      <c r="T34" s="28"/>
      <c r="U34" s="28"/>
      <c r="V34" s="28"/>
    </row>
    <row r="35" spans="1:22" ht="24.75" customHeight="1" x14ac:dyDescent="0.15">
      <c r="A35" s="4"/>
      <c r="B35" s="64"/>
      <c r="C35" s="9"/>
      <c r="D35" s="3"/>
      <c r="E35" s="3"/>
      <c r="F35" s="3"/>
      <c r="G35" s="3"/>
      <c r="H35" s="3"/>
      <c r="I35" s="23"/>
      <c r="J35" s="23"/>
      <c r="K35" s="23"/>
      <c r="L35" s="23"/>
      <c r="M35" s="23"/>
      <c r="N35" s="23"/>
      <c r="O35" s="23"/>
      <c r="P35" s="23"/>
      <c r="Q35" s="8"/>
      <c r="S35" s="28"/>
      <c r="T35" s="28"/>
      <c r="U35" s="28"/>
      <c r="V35" s="28"/>
    </row>
    <row r="36" spans="1:22" ht="24.75" customHeight="1" x14ac:dyDescent="0.15">
      <c r="A36" s="4"/>
      <c r="B36" s="64"/>
      <c r="C36" s="9"/>
      <c r="D36" s="3"/>
      <c r="E36" s="3"/>
      <c r="F36" s="3"/>
      <c r="G36" s="3"/>
      <c r="H36" s="3"/>
      <c r="I36" s="23"/>
      <c r="J36" s="23"/>
      <c r="K36" s="23"/>
      <c r="L36" s="23"/>
      <c r="M36" s="23"/>
      <c r="N36" s="23"/>
      <c r="O36" s="23"/>
      <c r="P36" s="23"/>
      <c r="Q36" s="8"/>
      <c r="S36" s="28"/>
      <c r="T36" s="28"/>
      <c r="U36" s="28"/>
      <c r="V36" s="28"/>
    </row>
    <row r="37" spans="1:22" ht="24.75" customHeight="1" x14ac:dyDescent="0.15">
      <c r="A37" s="4"/>
      <c r="B37" s="64"/>
      <c r="C37" s="9"/>
      <c r="D37" s="3"/>
      <c r="E37" s="3"/>
      <c r="F37" s="3"/>
      <c r="G37" s="3"/>
      <c r="H37" s="3"/>
      <c r="I37" s="23"/>
      <c r="J37" s="23"/>
      <c r="K37" s="23"/>
      <c r="L37" s="23"/>
      <c r="M37" s="23"/>
      <c r="N37" s="23"/>
      <c r="O37" s="23"/>
      <c r="P37" s="23"/>
      <c r="Q37" s="8"/>
      <c r="S37" s="28"/>
      <c r="T37" s="28"/>
      <c r="U37" s="28"/>
      <c r="V37" s="28"/>
    </row>
    <row r="38" spans="1:22" ht="24.75" customHeight="1" x14ac:dyDescent="0.2">
      <c r="A38" s="4"/>
      <c r="B38" s="64"/>
      <c r="C38" s="9"/>
      <c r="D38" s="21"/>
      <c r="E38" s="3"/>
      <c r="F38" s="3"/>
      <c r="G38" s="3"/>
      <c r="H38" s="3"/>
      <c r="I38" s="23"/>
      <c r="J38" s="23"/>
      <c r="K38" s="23"/>
      <c r="L38" s="23"/>
      <c r="M38" s="23"/>
      <c r="N38" s="23"/>
      <c r="O38" s="23"/>
      <c r="P38" s="23"/>
      <c r="Q38" s="8"/>
      <c r="S38" s="28"/>
      <c r="T38" s="28"/>
      <c r="U38" s="28"/>
      <c r="V38" s="28"/>
    </row>
    <row r="39" spans="1:22" ht="24.75" customHeight="1" x14ac:dyDescent="0.15">
      <c r="A39" s="4"/>
      <c r="B39" s="64"/>
      <c r="C39" s="9"/>
      <c r="D39" s="3"/>
      <c r="E39" s="3"/>
      <c r="F39" s="3"/>
      <c r="G39" s="3"/>
      <c r="H39" s="3"/>
      <c r="I39" s="23"/>
      <c r="J39" s="23"/>
      <c r="K39" s="23"/>
      <c r="L39" s="23"/>
      <c r="M39" s="23"/>
      <c r="N39" s="23"/>
      <c r="O39" s="23"/>
      <c r="P39" s="23"/>
      <c r="Q39" s="8"/>
      <c r="S39" s="28"/>
      <c r="T39" s="28"/>
      <c r="U39" s="28"/>
      <c r="V39" s="28"/>
    </row>
    <row r="40" spans="1:22" ht="24.75" customHeight="1" x14ac:dyDescent="0.15">
      <c r="A40" s="4"/>
      <c r="B40" s="64"/>
      <c r="C40" s="9"/>
      <c r="D40" s="3"/>
      <c r="E40" s="3"/>
      <c r="F40" s="3"/>
      <c r="G40" s="3"/>
      <c r="H40" s="3"/>
      <c r="I40" s="23"/>
      <c r="J40" s="23"/>
      <c r="K40" s="23"/>
      <c r="L40" s="23"/>
      <c r="M40" s="23"/>
      <c r="N40" s="23"/>
      <c r="O40" s="23"/>
      <c r="P40" s="23"/>
      <c r="Q40" s="8"/>
      <c r="S40" s="28"/>
      <c r="T40" s="28"/>
      <c r="U40" s="28"/>
      <c r="V40" s="28"/>
    </row>
    <row r="41" spans="1:22" ht="24.75" customHeight="1" x14ac:dyDescent="0.15">
      <c r="A41" s="4"/>
      <c r="B41" s="64"/>
      <c r="C41" s="9"/>
      <c r="D41" s="3"/>
      <c r="E41" s="3"/>
      <c r="F41" s="3"/>
      <c r="G41" s="3"/>
      <c r="H41" s="3"/>
      <c r="I41" s="23"/>
      <c r="J41" s="23"/>
      <c r="K41" s="23"/>
      <c r="L41" s="23"/>
      <c r="M41" s="23"/>
      <c r="N41" s="23"/>
      <c r="O41" s="23"/>
      <c r="P41" s="23"/>
      <c r="Q41" s="8"/>
      <c r="S41" s="28"/>
      <c r="T41" s="28"/>
      <c r="U41" s="28"/>
      <c r="V41" s="28"/>
    </row>
    <row r="42" spans="1:22" ht="24.75" customHeight="1" x14ac:dyDescent="0.2">
      <c r="A42" s="4"/>
      <c r="B42" s="64"/>
      <c r="C42" s="9"/>
      <c r="D42" s="3"/>
      <c r="E42" s="3"/>
      <c r="F42" s="3"/>
      <c r="G42" s="3"/>
      <c r="H42" s="3"/>
      <c r="I42" s="24"/>
      <c r="J42" s="23"/>
      <c r="K42" s="25"/>
      <c r="L42" s="66"/>
      <c r="M42" s="66"/>
      <c r="N42" s="66"/>
      <c r="O42" s="66"/>
      <c r="P42" s="26"/>
      <c r="Q42" s="8"/>
      <c r="S42" s="28"/>
      <c r="T42" s="28"/>
      <c r="U42" s="28"/>
      <c r="V42" s="28"/>
    </row>
    <row r="43" spans="1:22" ht="24.75" customHeight="1" thickBot="1" x14ac:dyDescent="0.25">
      <c r="A43" s="4"/>
      <c r="B43" s="64"/>
      <c r="C43" s="9"/>
      <c r="D43" s="3"/>
      <c r="E43" s="3"/>
      <c r="F43" s="3"/>
      <c r="G43" s="3"/>
      <c r="H43" s="3"/>
      <c r="I43" s="24"/>
      <c r="J43" s="23"/>
      <c r="K43" s="25"/>
      <c r="L43" s="67"/>
      <c r="M43" s="67"/>
      <c r="N43" s="67"/>
      <c r="O43" s="67"/>
      <c r="P43" s="27"/>
      <c r="Q43" s="8"/>
      <c r="S43" s="28"/>
      <c r="T43" s="28"/>
      <c r="U43" s="28"/>
      <c r="V43" s="28"/>
    </row>
    <row r="44" spans="1:22" ht="24.75" customHeight="1" thickTop="1" thickBot="1" x14ac:dyDescent="0.2">
      <c r="A44" s="4"/>
      <c r="B44" s="64"/>
      <c r="C44" s="9"/>
      <c r="D44" s="3"/>
      <c r="E44" s="3"/>
      <c r="F44" s="3"/>
      <c r="G44" s="3"/>
      <c r="H44" s="3"/>
      <c r="I44" s="54"/>
      <c r="J44" s="7"/>
      <c r="K44"/>
      <c r="L44"/>
      <c r="M44"/>
      <c r="N44"/>
      <c r="O44"/>
      <c r="P44" s="11">
        <f>SUM(P4:P43)</f>
        <v>0</v>
      </c>
      <c r="Q44" s="8"/>
      <c r="R44" s="22"/>
      <c r="S44" s="28"/>
      <c r="T44" s="28"/>
      <c r="U44" s="28"/>
      <c r="V44" s="28"/>
    </row>
    <row r="45" spans="1:22" ht="24" customHeight="1" thickTop="1" x14ac:dyDescent="0.2">
      <c r="E45" s="1"/>
      <c r="F45" s="1"/>
      <c r="G45" s="1"/>
      <c r="H45" s="1"/>
      <c r="I45" s="316"/>
      <c r="J45" s="317"/>
      <c r="K45"/>
      <c r="L45"/>
      <c r="M45"/>
      <c r="N45"/>
      <c r="O45"/>
      <c r="P45"/>
      <c r="Q45"/>
    </row>
    <row r="46" spans="1:22" ht="21.75" customHeight="1" x14ac:dyDescent="0.2">
      <c r="E46" s="51"/>
      <c r="F46" s="51"/>
      <c r="G46" s="51"/>
      <c r="H46" s="51"/>
      <c r="I46"/>
      <c r="J46"/>
      <c r="K46"/>
      <c r="L46"/>
      <c r="M46"/>
      <c r="N46"/>
      <c r="O46"/>
      <c r="P46"/>
      <c r="Q46"/>
    </row>
    <row r="47" spans="1:22" ht="21" customHeight="1" x14ac:dyDescent="0.2">
      <c r="E47" s="52"/>
      <c r="F47" s="52"/>
      <c r="G47" s="52"/>
      <c r="H47" s="52"/>
      <c r="I47"/>
      <c r="J47"/>
      <c r="K47"/>
      <c r="L47"/>
      <c r="M47"/>
      <c r="N47"/>
      <c r="O47"/>
      <c r="P47"/>
      <c r="Q47"/>
    </row>
    <row r="48" spans="1:22" ht="21" customHeight="1" x14ac:dyDescent="0.2">
      <c r="E48" s="53"/>
      <c r="F48" s="53"/>
      <c r="G48" s="53"/>
      <c r="H48" s="53"/>
      <c r="I48"/>
      <c r="J48"/>
      <c r="K48"/>
      <c r="L48"/>
      <c r="M48"/>
      <c r="N48"/>
      <c r="O48"/>
      <c r="P48"/>
      <c r="Q48"/>
    </row>
    <row r="49" spans="3:17" ht="20" customHeight="1" x14ac:dyDescent="0.2">
      <c r="E49" s="53"/>
      <c r="F49" s="53"/>
      <c r="G49" s="53"/>
      <c r="H49" s="53"/>
      <c r="I49"/>
      <c r="J49"/>
      <c r="K49"/>
      <c r="L49"/>
      <c r="M49"/>
      <c r="N49"/>
      <c r="O49"/>
      <c r="P49"/>
      <c r="Q49"/>
    </row>
    <row r="50" spans="3:17" ht="21" customHeight="1" x14ac:dyDescent="0.2">
      <c r="E50" s="52"/>
      <c r="F50" s="52"/>
      <c r="G50" s="52"/>
      <c r="H50" s="52"/>
      <c r="I50"/>
      <c r="J50"/>
      <c r="K50"/>
      <c r="L50"/>
      <c r="M50"/>
      <c r="N50"/>
      <c r="O50"/>
      <c r="P50"/>
      <c r="Q50"/>
    </row>
    <row r="51" spans="3:17" ht="21" customHeight="1" x14ac:dyDescent="0.2">
      <c r="C51" s="5"/>
      <c r="E51" s="52"/>
      <c r="F51" s="52"/>
      <c r="G51" s="52"/>
      <c r="H51" s="52"/>
      <c r="K51" s="2"/>
      <c r="L51" s="2"/>
      <c r="M51" s="2"/>
      <c r="N51" s="2"/>
      <c r="O51" s="2"/>
      <c r="Q51"/>
    </row>
    <row r="52" spans="3:17" x14ac:dyDescent="0.2">
      <c r="C52" s="5"/>
      <c r="K52" s="2"/>
      <c r="L52" s="2"/>
      <c r="M52" s="2"/>
      <c r="N52" s="2"/>
      <c r="O52" s="2"/>
      <c r="Q52" s="2"/>
    </row>
    <row r="53" spans="3:17" x14ac:dyDescent="0.2">
      <c r="C53" s="5"/>
      <c r="K53" s="2"/>
      <c r="L53" s="2"/>
      <c r="M53" s="2"/>
      <c r="N53" s="2"/>
      <c r="O53" s="2"/>
      <c r="Q53" s="2"/>
    </row>
    <row r="54" spans="3:17" x14ac:dyDescent="0.2">
      <c r="C54" s="5"/>
      <c r="K54" s="2"/>
      <c r="L54" s="2"/>
      <c r="M54" s="2"/>
      <c r="N54" s="2"/>
      <c r="O54" s="2"/>
      <c r="Q54" s="2"/>
    </row>
    <row r="55" spans="3:17" x14ac:dyDescent="0.2">
      <c r="C55" s="5"/>
      <c r="K55" s="2"/>
      <c r="L55" s="2"/>
      <c r="M55" s="2"/>
      <c r="N55" s="2"/>
      <c r="O55" s="2"/>
      <c r="Q55" s="2"/>
    </row>
    <row r="56" spans="3:17" x14ac:dyDescent="0.2">
      <c r="C56" s="5"/>
      <c r="K56" s="2"/>
      <c r="L56" s="2"/>
      <c r="M56" s="2"/>
      <c r="N56" s="2"/>
      <c r="O56" s="2"/>
      <c r="Q56" s="2"/>
    </row>
    <row r="57" spans="3:17" x14ac:dyDescent="0.2">
      <c r="C57" s="5"/>
      <c r="K57" s="2"/>
      <c r="L57" s="2"/>
      <c r="M57" s="2"/>
      <c r="N57" s="2"/>
      <c r="O57" s="2"/>
      <c r="Q57" s="2"/>
    </row>
    <row r="58" spans="3:17" x14ac:dyDescent="0.2">
      <c r="C58" s="5"/>
      <c r="K58" s="2"/>
      <c r="L58" s="2"/>
      <c r="M58" s="2"/>
      <c r="N58" s="2"/>
      <c r="O58" s="2"/>
      <c r="Q58" s="2"/>
    </row>
    <row r="59" spans="3:17" x14ac:dyDescent="0.2">
      <c r="C59" s="5"/>
      <c r="K59" s="2"/>
      <c r="L59" s="2"/>
      <c r="M59" s="2"/>
      <c r="N59" s="2"/>
      <c r="O59" s="2"/>
      <c r="Q59" s="2"/>
    </row>
    <row r="60" spans="3:17" x14ac:dyDescent="0.2">
      <c r="C60" s="5"/>
      <c r="Q60" s="2"/>
    </row>
  </sheetData>
  <autoFilter ref="A3:K39" xr:uid="{00000000-0009-0000-0000-000000000000}"/>
  <mergeCells count="4">
    <mergeCell ref="I45:J45"/>
    <mergeCell ref="A1:P1"/>
    <mergeCell ref="A2:E2"/>
    <mergeCell ref="I2:Q2"/>
  </mergeCells>
  <phoneticPr fontId="2" type="noConversion"/>
  <conditionalFormatting sqref="I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13" right="0" top="0.39370078740157483" bottom="0.39370078740157483" header="0.15748031496062992" footer="0"/>
  <pageSetup paperSize="273" scale="50" orientation="landscape" horizont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72B2-5136-D747-933F-CF8F8C2BEE96}">
  <dimension ref="A1:V60"/>
  <sheetViews>
    <sheetView topLeftCell="A2" zoomScale="68" zoomScaleNormal="68" workbookViewId="0">
      <selection activeCell="A2" sqref="A2:E2"/>
    </sheetView>
  </sheetViews>
  <sheetFormatPr baseColWidth="10" defaultRowHeight="14" x14ac:dyDescent="0.2"/>
  <cols>
    <col min="1" max="1" width="22.5" style="6" customWidth="1"/>
    <col min="2" max="2" width="7.33203125" style="6" customWidth="1"/>
    <col min="3" max="3" width="19.5" style="6" customWidth="1"/>
    <col min="4" max="4" width="22.1640625" style="2" customWidth="1"/>
    <col min="5" max="5" width="11.6640625" style="2" customWidth="1"/>
    <col min="6" max="6" width="11" style="2" customWidth="1"/>
    <col min="7" max="8" width="8.6640625" style="2" customWidth="1"/>
    <col min="9" max="9" width="12" style="2" customWidth="1"/>
    <col min="10" max="10" width="0.1640625" style="2" hidden="1" customWidth="1"/>
    <col min="11" max="11" width="3.83203125" style="5" hidden="1" customWidth="1"/>
    <col min="12" max="13" width="10.1640625" style="5" customWidth="1"/>
    <col min="14" max="15" width="11.83203125" style="5" customWidth="1"/>
    <col min="16" max="16" width="12.5" style="2" customWidth="1"/>
    <col min="17" max="17" width="12.1640625" style="5" customWidth="1"/>
    <col min="19" max="19" width="18" customWidth="1"/>
    <col min="21" max="21" width="12" customWidth="1"/>
  </cols>
  <sheetData>
    <row r="1" spans="1:22" ht="42" hidden="1" customHeight="1" x14ac:dyDescent="0.35">
      <c r="A1" s="318" t="s">
        <v>2</v>
      </c>
      <c r="B1" s="319"/>
      <c r="C1" s="319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Q1"/>
    </row>
    <row r="2" spans="1:22" ht="42" customHeight="1" thickBot="1" x14ac:dyDescent="0.25">
      <c r="A2" s="326" t="s">
        <v>29</v>
      </c>
      <c r="B2" s="327"/>
      <c r="C2" s="327"/>
      <c r="D2" s="327"/>
      <c r="E2" s="327"/>
      <c r="F2" s="55"/>
      <c r="G2" s="55"/>
      <c r="H2" s="55"/>
      <c r="I2" s="324"/>
      <c r="J2" s="325"/>
      <c r="K2" s="325"/>
      <c r="L2" s="325"/>
      <c r="M2" s="325"/>
      <c r="N2" s="325"/>
      <c r="O2" s="325"/>
      <c r="P2" s="325"/>
      <c r="Q2" s="325"/>
    </row>
    <row r="3" spans="1:22" ht="36" customHeight="1" thickBot="1" x14ac:dyDescent="0.25">
      <c r="A3" s="14" t="s">
        <v>14</v>
      </c>
      <c r="B3" s="59" t="s">
        <v>15</v>
      </c>
      <c r="C3" s="15" t="s">
        <v>1</v>
      </c>
      <c r="D3" s="16" t="s">
        <v>0</v>
      </c>
      <c r="E3" s="57" t="s">
        <v>16</v>
      </c>
      <c r="F3" s="58" t="s">
        <v>17</v>
      </c>
      <c r="G3" s="65" t="s">
        <v>18</v>
      </c>
      <c r="H3" s="65" t="s">
        <v>19</v>
      </c>
      <c r="I3" s="17" t="s">
        <v>7</v>
      </c>
      <c r="J3" s="17" t="s">
        <v>4</v>
      </c>
      <c r="K3" s="18" t="s">
        <v>3</v>
      </c>
      <c r="L3" s="18" t="s">
        <v>20</v>
      </c>
      <c r="M3" s="18" t="s">
        <v>21</v>
      </c>
      <c r="N3" s="18" t="s">
        <v>22</v>
      </c>
      <c r="O3" s="18" t="s">
        <v>23</v>
      </c>
      <c r="P3" s="20" t="s">
        <v>24</v>
      </c>
      <c r="Q3" s="18" t="s">
        <v>25</v>
      </c>
      <c r="S3" s="69" t="s">
        <v>26</v>
      </c>
      <c r="T3" s="69" t="s">
        <v>27</v>
      </c>
      <c r="U3" s="69" t="s">
        <v>28</v>
      </c>
      <c r="V3" s="70"/>
    </row>
    <row r="4" spans="1:22" ht="23" customHeight="1" x14ac:dyDescent="0.15">
      <c r="A4" s="29"/>
      <c r="B4" s="60"/>
      <c r="C4" s="30"/>
      <c r="D4" s="31"/>
      <c r="E4" s="31"/>
      <c r="F4" s="47"/>
      <c r="G4" s="47"/>
      <c r="H4" s="47"/>
      <c r="I4" s="32"/>
      <c r="J4" s="32"/>
      <c r="K4" s="32"/>
      <c r="L4" s="32"/>
      <c r="M4" s="32"/>
      <c r="N4" s="32"/>
      <c r="O4" s="32"/>
      <c r="P4" s="32"/>
      <c r="Q4" s="33"/>
      <c r="S4" s="28"/>
      <c r="T4" s="28"/>
      <c r="U4" s="28"/>
      <c r="V4" s="28"/>
    </row>
    <row r="5" spans="1:22" ht="29" customHeight="1" x14ac:dyDescent="0.15">
      <c r="A5" s="34"/>
      <c r="B5" s="34"/>
      <c r="C5" s="34"/>
      <c r="D5" s="34"/>
      <c r="E5" s="35"/>
      <c r="F5" s="35"/>
      <c r="G5" s="35"/>
      <c r="H5" s="35"/>
      <c r="I5" s="36"/>
      <c r="J5" s="36"/>
      <c r="K5" s="36"/>
      <c r="L5" s="36"/>
      <c r="M5" s="36"/>
      <c r="N5" s="36"/>
      <c r="O5" s="36"/>
      <c r="P5" s="36"/>
      <c r="Q5" s="34"/>
      <c r="S5" s="28"/>
      <c r="T5" s="28"/>
      <c r="U5" s="28"/>
      <c r="V5" s="28"/>
    </row>
    <row r="6" spans="1:22" ht="24.75" customHeight="1" x14ac:dyDescent="0.15">
      <c r="A6" s="34"/>
      <c r="B6" s="34"/>
      <c r="C6" s="34"/>
      <c r="D6" s="34"/>
      <c r="E6" s="34"/>
      <c r="F6" s="34"/>
      <c r="G6" s="34"/>
      <c r="H6" s="34"/>
      <c r="I6" s="36"/>
      <c r="J6" s="36"/>
      <c r="K6" s="36"/>
      <c r="L6" s="36"/>
      <c r="M6" s="36"/>
      <c r="N6" s="36"/>
      <c r="O6" s="36"/>
      <c r="P6" s="36"/>
      <c r="Q6" s="34"/>
      <c r="S6" s="28"/>
      <c r="T6" s="28"/>
      <c r="U6" s="28"/>
      <c r="V6" s="28"/>
    </row>
    <row r="7" spans="1:22" ht="24.75" customHeight="1" x14ac:dyDescent="0.15">
      <c r="A7" s="34"/>
      <c r="B7" s="34"/>
      <c r="C7" s="34"/>
      <c r="D7" s="34"/>
      <c r="E7" s="35"/>
      <c r="F7" s="35"/>
      <c r="G7" s="35"/>
      <c r="H7" s="35"/>
      <c r="I7" s="34"/>
      <c r="J7" s="34"/>
      <c r="K7" s="34"/>
      <c r="L7" s="34"/>
      <c r="M7" s="34"/>
      <c r="N7" s="34"/>
      <c r="O7" s="34"/>
      <c r="P7" s="37" t="s">
        <v>6</v>
      </c>
      <c r="Q7" s="34"/>
      <c r="S7" s="28"/>
      <c r="T7" s="28"/>
      <c r="U7" s="28"/>
      <c r="V7" s="28"/>
    </row>
    <row r="8" spans="1:22" ht="24.75" customHeight="1" x14ac:dyDescent="0.15">
      <c r="A8" s="38"/>
      <c r="B8" s="61"/>
      <c r="C8" s="39"/>
      <c r="D8" s="40"/>
      <c r="E8" s="35"/>
      <c r="F8" s="35"/>
      <c r="G8" s="35"/>
      <c r="H8" s="35"/>
      <c r="I8" s="32"/>
      <c r="J8" s="32"/>
      <c r="K8" s="32"/>
      <c r="L8" s="32"/>
      <c r="M8" s="32"/>
      <c r="N8" s="32"/>
      <c r="O8" s="32"/>
      <c r="P8" s="32"/>
      <c r="Q8" s="41"/>
      <c r="S8" s="68"/>
      <c r="T8" s="28"/>
      <c r="U8" s="28"/>
      <c r="V8" s="28"/>
    </row>
    <row r="9" spans="1:22" ht="24.75" customHeight="1" x14ac:dyDescent="0.15">
      <c r="A9" s="38"/>
      <c r="B9" s="61"/>
      <c r="C9" s="39"/>
      <c r="D9" s="40"/>
      <c r="E9" s="42"/>
      <c r="F9" s="42"/>
      <c r="G9" s="42"/>
      <c r="H9" s="42"/>
      <c r="I9" s="32"/>
      <c r="J9" s="32"/>
      <c r="K9" s="32"/>
      <c r="L9" s="32"/>
      <c r="M9" s="32"/>
      <c r="N9" s="32"/>
      <c r="O9" s="32"/>
      <c r="P9" s="32"/>
      <c r="Q9" s="41"/>
      <c r="S9" s="28"/>
      <c r="T9" s="28"/>
      <c r="U9" s="28"/>
      <c r="V9" s="28"/>
    </row>
    <row r="10" spans="1:22" ht="24.75" customHeight="1" x14ac:dyDescent="0.15">
      <c r="A10" s="43"/>
      <c r="B10" s="43"/>
      <c r="C10" s="43"/>
      <c r="D10" s="43"/>
      <c r="E10" s="44"/>
      <c r="F10" s="44"/>
      <c r="G10" s="44"/>
      <c r="H10" s="44"/>
      <c r="I10" s="43"/>
      <c r="J10" s="43"/>
      <c r="K10" s="43"/>
      <c r="L10" s="43"/>
      <c r="M10" s="43"/>
      <c r="N10" s="43"/>
      <c r="O10" s="43"/>
      <c r="P10" s="43"/>
      <c r="Q10" s="43"/>
      <c r="S10" s="28"/>
      <c r="T10" s="28"/>
      <c r="U10" s="28"/>
      <c r="V10" s="28"/>
    </row>
    <row r="11" spans="1:22" ht="24.75" customHeight="1" x14ac:dyDescent="0.15">
      <c r="A11" s="45"/>
      <c r="B11" s="62"/>
      <c r="C11" s="46"/>
      <c r="D11" s="47"/>
      <c r="E11" s="35"/>
      <c r="F11" s="56"/>
      <c r="G11" s="56"/>
      <c r="H11" s="56"/>
      <c r="I11" s="48"/>
      <c r="J11" s="48"/>
      <c r="K11" s="48"/>
      <c r="L11" s="48"/>
      <c r="M11" s="48"/>
      <c r="N11" s="48"/>
      <c r="O11" s="48"/>
      <c r="P11" s="48"/>
      <c r="Q11" s="49"/>
      <c r="S11" s="28"/>
      <c r="T11" s="28"/>
      <c r="U11" s="28"/>
      <c r="V11" s="28"/>
    </row>
    <row r="12" spans="1:22" ht="24.75" customHeight="1" x14ac:dyDescent="0.15">
      <c r="A12" s="45"/>
      <c r="B12" s="62"/>
      <c r="C12" s="46"/>
      <c r="D12" s="47"/>
      <c r="E12" s="35"/>
      <c r="F12" s="35"/>
      <c r="G12" s="35"/>
      <c r="H12" s="35"/>
      <c r="I12" s="37"/>
      <c r="J12" s="32"/>
      <c r="K12" s="32"/>
      <c r="L12" s="32"/>
      <c r="M12" s="32"/>
      <c r="N12" s="32"/>
      <c r="O12" s="32"/>
      <c r="P12" s="32"/>
      <c r="Q12" s="41"/>
      <c r="S12" s="28"/>
      <c r="T12" s="28"/>
      <c r="U12" s="28"/>
      <c r="V12" s="28"/>
    </row>
    <row r="13" spans="1:22" ht="24.75" customHeight="1" x14ac:dyDescent="0.15">
      <c r="A13" s="45"/>
      <c r="B13" s="62"/>
      <c r="C13" s="46"/>
      <c r="D13" s="47"/>
      <c r="E13" s="42"/>
      <c r="F13" s="42"/>
      <c r="G13" s="42"/>
      <c r="H13" s="42"/>
      <c r="I13" s="32"/>
      <c r="J13" s="32"/>
      <c r="K13" s="32"/>
      <c r="L13" s="32"/>
      <c r="M13" s="32"/>
      <c r="N13" s="32"/>
      <c r="O13" s="32"/>
      <c r="P13" s="32"/>
      <c r="Q13" s="41"/>
      <c r="S13" s="28"/>
      <c r="T13" s="28"/>
      <c r="U13" s="28"/>
      <c r="V13" s="28"/>
    </row>
    <row r="14" spans="1:22" ht="24.75" customHeight="1" x14ac:dyDescent="0.15">
      <c r="A14" s="45"/>
      <c r="B14" s="62"/>
      <c r="C14" s="46"/>
      <c r="D14" s="47"/>
      <c r="E14" s="42"/>
      <c r="F14" s="42"/>
      <c r="G14" s="42"/>
      <c r="H14" s="42"/>
      <c r="I14" s="32"/>
      <c r="J14" s="32"/>
      <c r="K14" s="32"/>
      <c r="L14" s="32"/>
      <c r="M14" s="32"/>
      <c r="N14" s="32"/>
      <c r="O14" s="32"/>
      <c r="P14" s="37"/>
      <c r="Q14" s="41"/>
      <c r="S14" s="28"/>
      <c r="T14" s="28"/>
      <c r="U14" s="28"/>
      <c r="V14" s="28"/>
    </row>
    <row r="15" spans="1:22" ht="24.75" customHeight="1" x14ac:dyDescent="0.15">
      <c r="A15" s="45"/>
      <c r="B15" s="62"/>
      <c r="C15" s="46"/>
      <c r="D15" s="47"/>
      <c r="E15" s="42"/>
      <c r="F15" s="42"/>
      <c r="G15" s="42"/>
      <c r="H15" s="42"/>
      <c r="I15" s="37"/>
      <c r="J15" s="32"/>
      <c r="K15" s="32"/>
      <c r="L15" s="32"/>
      <c r="M15" s="32"/>
      <c r="N15" s="32"/>
      <c r="O15" s="32"/>
      <c r="P15" s="32"/>
      <c r="Q15" s="41"/>
      <c r="S15" s="28"/>
      <c r="T15" s="28"/>
      <c r="U15" s="28"/>
      <c r="V15" s="28"/>
    </row>
    <row r="16" spans="1:22" ht="24.75" customHeight="1" x14ac:dyDescent="0.15">
      <c r="A16" s="45"/>
      <c r="B16" s="62"/>
      <c r="C16" s="46"/>
      <c r="D16" s="47"/>
      <c r="E16" s="42"/>
      <c r="F16" s="42"/>
      <c r="G16" s="42"/>
      <c r="H16" s="42"/>
      <c r="I16" s="32"/>
      <c r="J16" s="32"/>
      <c r="K16" s="32"/>
      <c r="L16" s="32"/>
      <c r="M16" s="32"/>
      <c r="N16" s="32"/>
      <c r="O16" s="32"/>
      <c r="P16" s="32"/>
      <c r="Q16" s="41"/>
      <c r="S16" s="28"/>
      <c r="T16" s="28"/>
      <c r="U16" s="28"/>
      <c r="V16" s="28"/>
    </row>
    <row r="17" spans="1:22" ht="24.75" customHeight="1" x14ac:dyDescent="0.15">
      <c r="A17" s="45"/>
      <c r="B17" s="62"/>
      <c r="C17" s="46"/>
      <c r="D17" s="47"/>
      <c r="E17" s="42"/>
      <c r="F17" s="42"/>
      <c r="G17" s="42"/>
      <c r="H17" s="42"/>
      <c r="I17" s="37"/>
      <c r="J17" s="32"/>
      <c r="K17" s="32"/>
      <c r="L17" s="32"/>
      <c r="M17" s="32"/>
      <c r="N17" s="32"/>
      <c r="O17" s="32"/>
      <c r="P17" s="37"/>
      <c r="Q17" s="41"/>
      <c r="S17" s="28"/>
      <c r="T17" s="28"/>
      <c r="U17" s="28"/>
      <c r="V17" s="28"/>
    </row>
    <row r="18" spans="1:22" ht="24.75" customHeight="1" x14ac:dyDescent="0.15">
      <c r="A18" s="45"/>
      <c r="B18" s="62"/>
      <c r="C18" s="46"/>
      <c r="D18" s="47"/>
      <c r="E18" s="42"/>
      <c r="F18" s="42"/>
      <c r="G18" s="42"/>
      <c r="H18" s="42"/>
      <c r="I18" s="32"/>
      <c r="J18" s="32"/>
      <c r="K18" s="32"/>
      <c r="L18" s="32"/>
      <c r="M18" s="32"/>
      <c r="N18" s="32"/>
      <c r="O18" s="32"/>
      <c r="P18" s="37"/>
      <c r="Q18" s="41"/>
      <c r="S18" s="28"/>
      <c r="T18" s="28"/>
      <c r="U18" s="28"/>
      <c r="V18" s="28"/>
    </row>
    <row r="19" spans="1:22" ht="24.75" customHeight="1" x14ac:dyDescent="0.15">
      <c r="A19" s="45"/>
      <c r="B19" s="62"/>
      <c r="C19" s="46"/>
      <c r="D19" s="47"/>
      <c r="E19" s="50"/>
      <c r="F19" s="50"/>
      <c r="G19" s="50"/>
      <c r="H19" s="50"/>
      <c r="I19" s="32"/>
      <c r="J19" s="32"/>
      <c r="K19" s="32"/>
      <c r="L19" s="32"/>
      <c r="M19" s="32"/>
      <c r="N19" s="32"/>
      <c r="O19" s="32"/>
      <c r="P19" s="32"/>
      <c r="Q19" s="41"/>
      <c r="S19" s="28"/>
      <c r="T19" s="28"/>
      <c r="U19" s="28"/>
      <c r="V19" s="28"/>
    </row>
    <row r="20" spans="1:22" ht="24.75" customHeight="1" x14ac:dyDescent="0.15">
      <c r="A20" s="12"/>
      <c r="B20" s="63"/>
      <c r="C20" s="13"/>
      <c r="D20" s="10"/>
      <c r="E20" s="3"/>
      <c r="F20" s="3"/>
      <c r="G20" s="3"/>
      <c r="H20" s="3"/>
      <c r="I20" s="23"/>
      <c r="J20" s="23"/>
      <c r="K20" s="23"/>
      <c r="L20" s="23"/>
      <c r="M20" s="23"/>
      <c r="N20" s="23"/>
      <c r="O20" s="23"/>
      <c r="P20" s="23"/>
      <c r="Q20" s="8"/>
      <c r="S20" s="28"/>
      <c r="T20" s="28"/>
      <c r="U20" s="28"/>
      <c r="V20" s="28"/>
    </row>
    <row r="21" spans="1:22" ht="24.75" customHeight="1" x14ac:dyDescent="0.15">
      <c r="A21" s="12"/>
      <c r="B21" s="63"/>
      <c r="C21" s="13"/>
      <c r="D21" s="10"/>
      <c r="E21" s="3"/>
      <c r="F21" s="3"/>
      <c r="G21" s="3"/>
      <c r="H21" s="3"/>
      <c r="I21" s="23"/>
      <c r="J21" s="23"/>
      <c r="K21" s="23"/>
      <c r="L21" s="23"/>
      <c r="M21" s="23"/>
      <c r="N21" s="23"/>
      <c r="O21" s="23"/>
      <c r="P21" s="23"/>
      <c r="Q21" s="8"/>
      <c r="S21" s="28"/>
      <c r="T21" s="28"/>
      <c r="U21" s="28"/>
      <c r="V21" s="28"/>
    </row>
    <row r="22" spans="1:22" ht="24.75" customHeight="1" x14ac:dyDescent="0.15">
      <c r="A22" s="4"/>
      <c r="B22" s="64"/>
      <c r="C22" s="9"/>
      <c r="D22" s="3"/>
      <c r="E22" s="3"/>
      <c r="F22" s="3"/>
      <c r="G22" s="3"/>
      <c r="H22" s="3"/>
      <c r="I22" s="23"/>
      <c r="J22" s="23"/>
      <c r="K22" s="23"/>
      <c r="L22" s="23"/>
      <c r="M22" s="23"/>
      <c r="N22" s="23"/>
      <c r="O22" s="23"/>
      <c r="P22" s="23"/>
      <c r="Q22" s="8"/>
      <c r="S22" s="28"/>
      <c r="T22" s="28"/>
      <c r="U22" s="28"/>
      <c r="V22" s="28"/>
    </row>
    <row r="23" spans="1:22" ht="24.75" customHeight="1" x14ac:dyDescent="0.15">
      <c r="A23" s="4"/>
      <c r="B23" s="64"/>
      <c r="C23" s="9"/>
      <c r="D23" s="3"/>
      <c r="E23" s="3"/>
      <c r="F23" s="3"/>
      <c r="G23" s="3"/>
      <c r="H23" s="3"/>
      <c r="I23" s="23"/>
      <c r="J23" s="23"/>
      <c r="K23" s="23"/>
      <c r="L23" s="23"/>
      <c r="M23" s="23"/>
      <c r="N23" s="23"/>
      <c r="O23" s="23"/>
      <c r="P23" s="23"/>
      <c r="Q23" s="8"/>
      <c r="S23" s="28"/>
      <c r="T23" s="28"/>
      <c r="U23" s="28"/>
      <c r="V23" s="28"/>
    </row>
    <row r="24" spans="1:22" ht="24.75" customHeight="1" x14ac:dyDescent="0.15">
      <c r="A24" s="4"/>
      <c r="B24" s="64"/>
      <c r="C24" s="9"/>
      <c r="D24" s="3"/>
      <c r="E24" s="3"/>
      <c r="F24" s="3"/>
      <c r="G24" s="3"/>
      <c r="H24" s="3"/>
      <c r="I24" s="23"/>
      <c r="J24" s="23"/>
      <c r="K24" s="23"/>
      <c r="L24" s="23"/>
      <c r="M24" s="23"/>
      <c r="N24" s="23"/>
      <c r="O24" s="23"/>
      <c r="P24" s="23"/>
      <c r="Q24" s="8"/>
      <c r="S24" s="28"/>
      <c r="T24" s="28"/>
      <c r="U24" s="28"/>
      <c r="V24" s="28"/>
    </row>
    <row r="25" spans="1:22" ht="24.75" customHeight="1" x14ac:dyDescent="0.15">
      <c r="A25" s="4"/>
      <c r="B25" s="64"/>
      <c r="C25" s="9"/>
      <c r="D25" s="3"/>
      <c r="E25" s="3"/>
      <c r="F25" s="3"/>
      <c r="G25" s="3"/>
      <c r="H25" s="3"/>
      <c r="I25" s="23"/>
      <c r="J25" s="23"/>
      <c r="K25" s="23"/>
      <c r="L25" s="23"/>
      <c r="M25" s="23"/>
      <c r="N25" s="23"/>
      <c r="O25" s="23"/>
      <c r="P25" s="23"/>
      <c r="Q25" s="8"/>
      <c r="S25" s="28"/>
      <c r="T25" s="28"/>
      <c r="U25" s="28"/>
      <c r="V25" s="28"/>
    </row>
    <row r="26" spans="1:22" ht="24.75" customHeight="1" x14ac:dyDescent="0.15">
      <c r="A26" s="4"/>
      <c r="B26" s="64"/>
      <c r="C26" s="9"/>
      <c r="D26" s="3"/>
      <c r="E26" s="3"/>
      <c r="F26" s="3"/>
      <c r="G26" s="3"/>
      <c r="H26" s="3"/>
      <c r="I26" s="23"/>
      <c r="J26" s="23"/>
      <c r="K26" s="23"/>
      <c r="L26" s="23"/>
      <c r="M26" s="23"/>
      <c r="N26" s="23"/>
      <c r="O26" s="23"/>
      <c r="P26" s="23"/>
      <c r="Q26" s="8"/>
      <c r="S26" s="28"/>
      <c r="T26" s="28"/>
      <c r="U26" s="28"/>
      <c r="V26" s="28"/>
    </row>
    <row r="27" spans="1:22" ht="24.75" customHeight="1" x14ac:dyDescent="0.15">
      <c r="A27" s="4"/>
      <c r="B27" s="64"/>
      <c r="C27" s="9"/>
      <c r="D27" s="3"/>
      <c r="E27" s="3"/>
      <c r="F27" s="3"/>
      <c r="G27" s="3"/>
      <c r="H27" s="3"/>
      <c r="I27" s="23"/>
      <c r="J27" s="23"/>
      <c r="K27" s="23"/>
      <c r="L27" s="23"/>
      <c r="M27" s="23"/>
      <c r="N27" s="23"/>
      <c r="O27" s="23"/>
      <c r="P27" s="23"/>
      <c r="Q27" s="8"/>
      <c r="S27" s="28"/>
      <c r="T27" s="28"/>
      <c r="U27" s="28"/>
      <c r="V27" s="28"/>
    </row>
    <row r="28" spans="1:22" ht="24.75" customHeight="1" x14ac:dyDescent="0.15">
      <c r="A28" s="4"/>
      <c r="B28" s="64"/>
      <c r="C28" s="9"/>
      <c r="D28" s="3"/>
      <c r="E28" s="3"/>
      <c r="F28" s="3"/>
      <c r="G28" s="3"/>
      <c r="H28" s="3"/>
      <c r="I28" s="23"/>
      <c r="J28" s="23"/>
      <c r="K28" s="23"/>
      <c r="L28" s="23"/>
      <c r="M28" s="23"/>
      <c r="N28" s="23"/>
      <c r="O28" s="23"/>
      <c r="P28" s="23"/>
      <c r="Q28" s="8"/>
      <c r="S28" s="28"/>
      <c r="T28" s="28"/>
      <c r="U28" s="28"/>
      <c r="V28" s="28"/>
    </row>
    <row r="29" spans="1:22" ht="24.75" customHeight="1" x14ac:dyDescent="0.15">
      <c r="A29" s="4"/>
      <c r="B29" s="64"/>
      <c r="C29" s="9"/>
      <c r="D29" s="3"/>
      <c r="E29" s="3"/>
      <c r="F29" s="3"/>
      <c r="G29" s="3"/>
      <c r="H29" s="3"/>
      <c r="I29" s="23"/>
      <c r="J29" s="23"/>
      <c r="K29" s="23"/>
      <c r="L29" s="23"/>
      <c r="M29" s="23"/>
      <c r="N29" s="23"/>
      <c r="O29" s="23"/>
      <c r="P29" s="23"/>
      <c r="Q29" s="8"/>
      <c r="S29" s="28"/>
      <c r="T29" s="28"/>
      <c r="U29" s="28"/>
      <c r="V29" s="28"/>
    </row>
    <row r="30" spans="1:22" ht="24.75" customHeight="1" x14ac:dyDescent="0.15">
      <c r="A30" s="4"/>
      <c r="B30" s="64"/>
      <c r="C30" s="9"/>
      <c r="D30" s="3"/>
      <c r="E30" s="3"/>
      <c r="F30" s="3"/>
      <c r="G30" s="3"/>
      <c r="H30" s="3"/>
      <c r="I30" s="23"/>
      <c r="J30" s="23"/>
      <c r="K30" s="23"/>
      <c r="L30" s="23"/>
      <c r="M30" s="23"/>
      <c r="N30" s="23"/>
      <c r="O30" s="23"/>
      <c r="P30" s="23"/>
      <c r="Q30" s="8"/>
      <c r="S30" s="28"/>
      <c r="T30" s="28"/>
      <c r="U30" s="28"/>
      <c r="V30" s="28"/>
    </row>
    <row r="31" spans="1:22" ht="24.75" customHeight="1" x14ac:dyDescent="0.15">
      <c r="A31" s="4"/>
      <c r="B31" s="64"/>
      <c r="C31" s="9"/>
      <c r="D31" s="3"/>
      <c r="E31" s="3"/>
      <c r="F31" s="3"/>
      <c r="G31" s="3"/>
      <c r="H31" s="3"/>
      <c r="I31" s="23"/>
      <c r="J31" s="23"/>
      <c r="K31" s="23"/>
      <c r="L31" s="23"/>
      <c r="M31" s="23"/>
      <c r="N31" s="23"/>
      <c r="O31" s="23"/>
      <c r="P31" s="23"/>
      <c r="Q31" s="8"/>
      <c r="S31" s="28"/>
      <c r="T31" s="28"/>
      <c r="U31" s="28"/>
      <c r="V31" s="28"/>
    </row>
    <row r="32" spans="1:22" ht="24.75" customHeight="1" x14ac:dyDescent="0.15">
      <c r="A32" s="4"/>
      <c r="B32" s="64"/>
      <c r="C32" s="9"/>
      <c r="D32" s="3"/>
      <c r="E32" s="3"/>
      <c r="F32" s="3"/>
      <c r="G32" s="3"/>
      <c r="H32" s="3"/>
      <c r="I32" s="23"/>
      <c r="J32" s="23"/>
      <c r="K32" s="23"/>
      <c r="L32" s="23"/>
      <c r="M32" s="23"/>
      <c r="N32" s="23"/>
      <c r="O32" s="23"/>
      <c r="P32" s="23"/>
      <c r="Q32" s="8"/>
      <c r="S32" s="28"/>
      <c r="T32" s="28"/>
      <c r="U32" s="28"/>
      <c r="V32" s="28"/>
    </row>
    <row r="33" spans="1:22" ht="24.75" customHeight="1" x14ac:dyDescent="0.15">
      <c r="A33" s="4"/>
      <c r="B33" s="64"/>
      <c r="C33" s="9"/>
      <c r="D33" s="3"/>
      <c r="E33" s="3"/>
      <c r="F33" s="3"/>
      <c r="G33" s="3"/>
      <c r="H33" s="3"/>
      <c r="I33" s="23"/>
      <c r="J33" s="23"/>
      <c r="K33" s="23"/>
      <c r="L33" s="23"/>
      <c r="M33" s="23"/>
      <c r="N33" s="23"/>
      <c r="O33" s="23"/>
      <c r="P33" s="23"/>
      <c r="Q33" s="8"/>
      <c r="S33" s="28"/>
      <c r="T33" s="28"/>
      <c r="U33" s="28"/>
      <c r="V33" s="28"/>
    </row>
    <row r="34" spans="1:22" ht="24.75" customHeight="1" x14ac:dyDescent="0.15">
      <c r="A34" s="4"/>
      <c r="B34" s="64"/>
      <c r="C34" s="9"/>
      <c r="D34" s="3"/>
      <c r="E34" s="3"/>
      <c r="F34" s="3"/>
      <c r="G34" s="3"/>
      <c r="H34" s="3"/>
      <c r="I34" s="23"/>
      <c r="J34" s="23"/>
      <c r="K34" s="23"/>
      <c r="L34" s="23"/>
      <c r="M34" s="23"/>
      <c r="N34" s="23"/>
      <c r="O34" s="23"/>
      <c r="P34" s="23"/>
      <c r="Q34" s="8"/>
      <c r="S34" s="28"/>
      <c r="T34" s="28"/>
      <c r="U34" s="28"/>
      <c r="V34" s="28"/>
    </row>
    <row r="35" spans="1:22" ht="24.75" customHeight="1" x14ac:dyDescent="0.15">
      <c r="A35" s="4"/>
      <c r="B35" s="64"/>
      <c r="C35" s="9"/>
      <c r="D35" s="3"/>
      <c r="E35" s="3"/>
      <c r="F35" s="3"/>
      <c r="G35" s="3"/>
      <c r="H35" s="3"/>
      <c r="I35" s="23"/>
      <c r="J35" s="23"/>
      <c r="K35" s="23"/>
      <c r="L35" s="23"/>
      <c r="M35" s="23"/>
      <c r="N35" s="23"/>
      <c r="O35" s="23"/>
      <c r="P35" s="23"/>
      <c r="Q35" s="8"/>
      <c r="S35" s="28"/>
      <c r="T35" s="28"/>
      <c r="U35" s="28"/>
      <c r="V35" s="28"/>
    </row>
    <row r="36" spans="1:22" ht="24.75" customHeight="1" x14ac:dyDescent="0.15">
      <c r="A36" s="4"/>
      <c r="B36" s="64"/>
      <c r="C36" s="9"/>
      <c r="D36" s="3"/>
      <c r="E36" s="3"/>
      <c r="F36" s="3"/>
      <c r="G36" s="3"/>
      <c r="H36" s="3"/>
      <c r="I36" s="23"/>
      <c r="J36" s="23"/>
      <c r="K36" s="23"/>
      <c r="L36" s="23"/>
      <c r="M36" s="23"/>
      <c r="N36" s="23"/>
      <c r="O36" s="23"/>
      <c r="P36" s="23"/>
      <c r="Q36" s="8"/>
      <c r="S36" s="28"/>
      <c r="T36" s="28"/>
      <c r="U36" s="28"/>
      <c r="V36" s="28"/>
    </row>
    <row r="37" spans="1:22" ht="24.75" customHeight="1" x14ac:dyDescent="0.15">
      <c r="A37" s="4"/>
      <c r="B37" s="64"/>
      <c r="C37" s="9"/>
      <c r="D37" s="3"/>
      <c r="E37" s="3"/>
      <c r="F37" s="3"/>
      <c r="G37" s="3"/>
      <c r="H37" s="3"/>
      <c r="I37" s="23"/>
      <c r="J37" s="23"/>
      <c r="K37" s="23"/>
      <c r="L37" s="23"/>
      <c r="M37" s="23"/>
      <c r="N37" s="23"/>
      <c r="O37" s="23"/>
      <c r="P37" s="23"/>
      <c r="Q37" s="8"/>
      <c r="S37" s="28"/>
      <c r="T37" s="28"/>
      <c r="U37" s="28"/>
      <c r="V37" s="28"/>
    </row>
    <row r="38" spans="1:22" ht="24.75" customHeight="1" x14ac:dyDescent="0.2">
      <c r="A38" s="4"/>
      <c r="B38" s="64"/>
      <c r="C38" s="9"/>
      <c r="D38" s="21"/>
      <c r="E38" s="3"/>
      <c r="F38" s="3"/>
      <c r="G38" s="3"/>
      <c r="H38" s="3"/>
      <c r="I38" s="23"/>
      <c r="J38" s="23"/>
      <c r="K38" s="23"/>
      <c r="L38" s="23"/>
      <c r="M38" s="23"/>
      <c r="N38" s="23"/>
      <c r="O38" s="23"/>
      <c r="P38" s="23"/>
      <c r="Q38" s="8"/>
      <c r="S38" s="28"/>
      <c r="T38" s="28"/>
      <c r="U38" s="28"/>
      <c r="V38" s="28"/>
    </row>
    <row r="39" spans="1:22" ht="24.75" customHeight="1" x14ac:dyDescent="0.15">
      <c r="A39" s="4"/>
      <c r="B39" s="64"/>
      <c r="C39" s="9"/>
      <c r="D39" s="3"/>
      <c r="E39" s="3"/>
      <c r="F39" s="3"/>
      <c r="G39" s="3"/>
      <c r="H39" s="3"/>
      <c r="I39" s="23"/>
      <c r="J39" s="23"/>
      <c r="K39" s="23"/>
      <c r="L39" s="23"/>
      <c r="M39" s="23"/>
      <c r="N39" s="23"/>
      <c r="O39" s="23"/>
      <c r="P39" s="23"/>
      <c r="Q39" s="8"/>
      <c r="S39" s="28"/>
      <c r="T39" s="28"/>
      <c r="U39" s="28"/>
      <c r="V39" s="28"/>
    </row>
    <row r="40" spans="1:22" ht="24.75" customHeight="1" x14ac:dyDescent="0.15">
      <c r="A40" s="4"/>
      <c r="B40" s="64"/>
      <c r="C40" s="9"/>
      <c r="D40" s="3"/>
      <c r="E40" s="3"/>
      <c r="F40" s="3"/>
      <c r="G40" s="3"/>
      <c r="H40" s="3"/>
      <c r="I40" s="23"/>
      <c r="J40" s="23"/>
      <c r="K40" s="23"/>
      <c r="L40" s="23"/>
      <c r="M40" s="23"/>
      <c r="N40" s="23"/>
      <c r="O40" s="23"/>
      <c r="P40" s="23"/>
      <c r="Q40" s="8"/>
      <c r="S40" s="28"/>
      <c r="T40" s="28"/>
      <c r="U40" s="28"/>
      <c r="V40" s="28"/>
    </row>
    <row r="41" spans="1:22" ht="24.75" customHeight="1" x14ac:dyDescent="0.15">
      <c r="A41" s="4"/>
      <c r="B41" s="64"/>
      <c r="C41" s="9"/>
      <c r="D41" s="3"/>
      <c r="E41" s="3"/>
      <c r="F41" s="3"/>
      <c r="G41" s="3"/>
      <c r="H41" s="3"/>
      <c r="I41" s="23"/>
      <c r="J41" s="23"/>
      <c r="K41" s="23"/>
      <c r="L41" s="23"/>
      <c r="M41" s="23"/>
      <c r="N41" s="23"/>
      <c r="O41" s="23"/>
      <c r="P41" s="23"/>
      <c r="Q41" s="8"/>
      <c r="S41" s="28"/>
      <c r="T41" s="28"/>
      <c r="U41" s="28"/>
      <c r="V41" s="28"/>
    </row>
    <row r="42" spans="1:22" ht="24.75" customHeight="1" x14ac:dyDescent="0.2">
      <c r="A42" s="4"/>
      <c r="B42" s="64"/>
      <c r="C42" s="9"/>
      <c r="D42" s="3"/>
      <c r="E42" s="3"/>
      <c r="F42" s="3"/>
      <c r="G42" s="3"/>
      <c r="H42" s="3"/>
      <c r="I42" s="24"/>
      <c r="J42" s="23"/>
      <c r="K42" s="25"/>
      <c r="L42" s="66"/>
      <c r="M42" s="66"/>
      <c r="N42" s="66"/>
      <c r="O42" s="66"/>
      <c r="P42" s="26"/>
      <c r="Q42" s="8"/>
      <c r="S42" s="28"/>
      <c r="T42" s="28"/>
      <c r="U42" s="28"/>
      <c r="V42" s="28"/>
    </row>
    <row r="43" spans="1:22" ht="24.75" customHeight="1" thickBot="1" x14ac:dyDescent="0.25">
      <c r="A43" s="4"/>
      <c r="B43" s="64"/>
      <c r="C43" s="9"/>
      <c r="D43" s="3"/>
      <c r="E43" s="3"/>
      <c r="F43" s="3"/>
      <c r="G43" s="3"/>
      <c r="H43" s="3"/>
      <c r="I43" s="24"/>
      <c r="J43" s="23"/>
      <c r="K43" s="25"/>
      <c r="L43" s="67"/>
      <c r="M43" s="67"/>
      <c r="N43" s="67"/>
      <c r="O43" s="67"/>
      <c r="P43" s="27"/>
      <c r="Q43" s="8"/>
      <c r="S43" s="28"/>
      <c r="T43" s="28"/>
      <c r="U43" s="28"/>
      <c r="V43" s="28"/>
    </row>
    <row r="44" spans="1:22" ht="24.75" customHeight="1" thickTop="1" thickBot="1" x14ac:dyDescent="0.2">
      <c r="A44" s="4"/>
      <c r="B44" s="64"/>
      <c r="C44" s="9"/>
      <c r="D44" s="3"/>
      <c r="E44" s="3"/>
      <c r="F44" s="3"/>
      <c r="G44" s="3"/>
      <c r="H44" s="3"/>
      <c r="I44" s="54"/>
      <c r="J44" s="7"/>
      <c r="K44"/>
      <c r="L44"/>
      <c r="M44"/>
      <c r="N44"/>
      <c r="O44"/>
      <c r="P44" s="11">
        <f>SUM(P4:P43)</f>
        <v>0</v>
      </c>
      <c r="Q44" s="8"/>
      <c r="R44" s="22"/>
      <c r="S44" s="28"/>
      <c r="T44" s="28"/>
      <c r="U44" s="28"/>
      <c r="V44" s="28"/>
    </row>
    <row r="45" spans="1:22" ht="24" customHeight="1" thickTop="1" x14ac:dyDescent="0.2">
      <c r="E45" s="1"/>
      <c r="F45" s="1"/>
      <c r="G45" s="1"/>
      <c r="H45" s="1"/>
      <c r="I45" s="316"/>
      <c r="J45" s="317"/>
      <c r="K45"/>
      <c r="L45"/>
      <c r="M45"/>
      <c r="N45"/>
      <c r="O45"/>
      <c r="P45"/>
      <c r="Q45"/>
    </row>
    <row r="46" spans="1:22" ht="21.75" customHeight="1" x14ac:dyDescent="0.2">
      <c r="E46" s="51"/>
      <c r="F46" s="51"/>
      <c r="G46" s="51"/>
      <c r="H46" s="51"/>
      <c r="I46"/>
      <c r="J46"/>
      <c r="K46"/>
      <c r="L46"/>
      <c r="M46"/>
      <c r="N46"/>
      <c r="O46"/>
      <c r="P46"/>
      <c r="Q46"/>
    </row>
    <row r="47" spans="1:22" ht="21" customHeight="1" x14ac:dyDescent="0.2">
      <c r="E47" s="52"/>
      <c r="F47" s="52"/>
      <c r="G47" s="52"/>
      <c r="H47" s="52"/>
      <c r="I47"/>
      <c r="J47"/>
      <c r="K47"/>
      <c r="L47"/>
      <c r="M47"/>
      <c r="N47"/>
      <c r="O47"/>
      <c r="P47"/>
      <c r="Q47"/>
    </row>
    <row r="48" spans="1:22" ht="21" customHeight="1" x14ac:dyDescent="0.2">
      <c r="E48" s="53"/>
      <c r="F48" s="53"/>
      <c r="G48" s="53"/>
      <c r="H48" s="53"/>
      <c r="I48"/>
      <c r="J48"/>
      <c r="K48"/>
      <c r="L48"/>
      <c r="M48"/>
      <c r="N48"/>
      <c r="O48"/>
      <c r="P48"/>
      <c r="Q48"/>
    </row>
    <row r="49" spans="3:17" ht="20" customHeight="1" x14ac:dyDescent="0.2">
      <c r="E49" s="53"/>
      <c r="F49" s="53"/>
      <c r="G49" s="53"/>
      <c r="H49" s="53"/>
      <c r="I49"/>
      <c r="J49"/>
      <c r="K49"/>
      <c r="L49"/>
      <c r="M49"/>
      <c r="N49"/>
      <c r="O49"/>
      <c r="P49"/>
      <c r="Q49"/>
    </row>
    <row r="50" spans="3:17" ht="21" customHeight="1" x14ac:dyDescent="0.2">
      <c r="E50" s="52"/>
      <c r="F50" s="52"/>
      <c r="G50" s="52"/>
      <c r="H50" s="52"/>
      <c r="I50"/>
      <c r="J50"/>
      <c r="K50"/>
      <c r="L50"/>
      <c r="M50"/>
      <c r="N50"/>
      <c r="O50"/>
      <c r="P50"/>
      <c r="Q50"/>
    </row>
    <row r="51" spans="3:17" ht="21" customHeight="1" x14ac:dyDescent="0.2">
      <c r="C51" s="5"/>
      <c r="E51" s="52"/>
      <c r="F51" s="52"/>
      <c r="G51" s="52"/>
      <c r="H51" s="52"/>
      <c r="K51" s="2"/>
      <c r="L51" s="2"/>
      <c r="M51" s="2"/>
      <c r="N51" s="2"/>
      <c r="O51" s="2"/>
      <c r="Q51"/>
    </row>
    <row r="52" spans="3:17" x14ac:dyDescent="0.2">
      <c r="C52" s="5"/>
      <c r="K52" s="2"/>
      <c r="L52" s="2"/>
      <c r="M52" s="2"/>
      <c r="N52" s="2"/>
      <c r="O52" s="2"/>
      <c r="Q52" s="2"/>
    </row>
    <row r="53" spans="3:17" x14ac:dyDescent="0.2">
      <c r="C53" s="5"/>
      <c r="K53" s="2"/>
      <c r="L53" s="2"/>
      <c r="M53" s="2"/>
      <c r="N53" s="2"/>
      <c r="O53" s="2"/>
      <c r="Q53" s="2"/>
    </row>
    <row r="54" spans="3:17" x14ac:dyDescent="0.2">
      <c r="C54" s="5"/>
      <c r="K54" s="2"/>
      <c r="L54" s="2"/>
      <c r="M54" s="2"/>
      <c r="N54" s="2"/>
      <c r="O54" s="2"/>
      <c r="Q54" s="2"/>
    </row>
    <row r="55" spans="3:17" x14ac:dyDescent="0.2">
      <c r="C55" s="5"/>
      <c r="K55" s="2"/>
      <c r="L55" s="2"/>
      <c r="M55" s="2"/>
      <c r="N55" s="2"/>
      <c r="O55" s="2"/>
      <c r="Q55" s="2"/>
    </row>
    <row r="56" spans="3:17" x14ac:dyDescent="0.2">
      <c r="C56" s="5"/>
      <c r="K56" s="2"/>
      <c r="L56" s="2"/>
      <c r="M56" s="2"/>
      <c r="N56" s="2"/>
      <c r="O56" s="2"/>
      <c r="Q56" s="2"/>
    </row>
    <row r="57" spans="3:17" x14ac:dyDescent="0.2">
      <c r="C57" s="5"/>
      <c r="K57" s="2"/>
      <c r="L57" s="2"/>
      <c r="M57" s="2"/>
      <c r="N57" s="2"/>
      <c r="O57" s="2"/>
      <c r="Q57" s="2"/>
    </row>
    <row r="58" spans="3:17" x14ac:dyDescent="0.2">
      <c r="C58" s="5"/>
      <c r="K58" s="2"/>
      <c r="L58" s="2"/>
      <c r="M58" s="2"/>
      <c r="N58" s="2"/>
      <c r="O58" s="2"/>
      <c r="Q58" s="2"/>
    </row>
    <row r="59" spans="3:17" x14ac:dyDescent="0.2">
      <c r="C59" s="5"/>
      <c r="K59" s="2"/>
      <c r="L59" s="2"/>
      <c r="M59" s="2"/>
      <c r="N59" s="2"/>
      <c r="O59" s="2"/>
      <c r="Q59" s="2"/>
    </row>
    <row r="60" spans="3:17" x14ac:dyDescent="0.2">
      <c r="C60" s="5"/>
      <c r="Q60" s="2"/>
    </row>
  </sheetData>
  <mergeCells count="4">
    <mergeCell ref="A1:P1"/>
    <mergeCell ref="A2:E2"/>
    <mergeCell ref="I2:Q2"/>
    <mergeCell ref="I45:J45"/>
  </mergeCells>
  <conditionalFormatting sqref="I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B24F-5383-A846-9278-877E19898BB9}">
  <dimension ref="A1:AE86"/>
  <sheetViews>
    <sheetView topLeftCell="A2" zoomScale="117" zoomScaleNormal="96" workbookViewId="0">
      <pane ySplit="1" topLeftCell="A47" activePane="bottomLeft" state="frozen"/>
      <selection activeCell="A2" sqref="A2"/>
      <selection pane="bottomLeft" activeCell="Q64" sqref="Q64"/>
    </sheetView>
  </sheetViews>
  <sheetFormatPr baseColWidth="10" defaultRowHeight="14" x14ac:dyDescent="0.2"/>
  <cols>
    <col min="1" max="1" width="14.33203125" style="6" customWidth="1"/>
    <col min="2" max="2" width="13" style="6" customWidth="1"/>
    <col min="3" max="3" width="24.5" style="6" customWidth="1"/>
    <col min="4" max="4" width="19.1640625" style="6" customWidth="1"/>
    <col min="5" max="5" width="7.33203125" style="6" customWidth="1"/>
    <col min="6" max="6" width="19.5" style="6" customWidth="1"/>
    <col min="7" max="7" width="22.1640625" style="2" customWidth="1"/>
    <col min="8" max="8" width="11.6640625" style="2" customWidth="1"/>
    <col min="9" max="9" width="11" style="2" customWidth="1"/>
    <col min="10" max="11" width="8.6640625" style="2" customWidth="1"/>
    <col min="12" max="12" width="12" style="2" customWidth="1"/>
    <col min="13" max="13" width="0.1640625" style="2" hidden="1" customWidth="1"/>
    <col min="14" max="14" width="3.83203125" style="5" hidden="1" customWidth="1"/>
    <col min="15" max="16" width="10.1640625" style="5" customWidth="1"/>
    <col min="17" max="19" width="11.83203125" style="5" customWidth="1"/>
    <col min="20" max="20" width="12.5" style="2" customWidth="1"/>
    <col min="21" max="21" width="12.1640625" style="5" customWidth="1"/>
    <col min="23" max="23" width="18" customWidth="1"/>
    <col min="25" max="26" width="12" customWidth="1"/>
    <col min="27" max="27" width="26.5" customWidth="1"/>
  </cols>
  <sheetData>
    <row r="1" spans="1:27" ht="42" hidden="1" customHeight="1" thickBot="1" x14ac:dyDescent="0.4">
      <c r="A1"/>
      <c r="B1"/>
      <c r="C1" s="318" t="s">
        <v>2</v>
      </c>
      <c r="D1" s="319"/>
      <c r="E1" s="319"/>
      <c r="F1" s="319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1"/>
      <c r="U1"/>
    </row>
    <row r="2" spans="1:27" ht="36" customHeight="1" thickBot="1" x14ac:dyDescent="0.25">
      <c r="A2" s="17" t="s">
        <v>5</v>
      </c>
      <c r="B2" s="78" t="s">
        <v>32</v>
      </c>
      <c r="C2" s="14" t="s">
        <v>31</v>
      </c>
      <c r="D2" s="59" t="s">
        <v>72</v>
      </c>
      <c r="E2" s="59" t="s">
        <v>15</v>
      </c>
      <c r="F2" s="15" t="s">
        <v>1</v>
      </c>
      <c r="G2" s="16" t="s">
        <v>0</v>
      </c>
      <c r="H2" s="57" t="s">
        <v>16</v>
      </c>
      <c r="I2" s="58" t="s">
        <v>17</v>
      </c>
      <c r="J2" s="65" t="s">
        <v>18</v>
      </c>
      <c r="K2" s="65" t="s">
        <v>19</v>
      </c>
      <c r="L2" s="17" t="s">
        <v>7</v>
      </c>
      <c r="M2" s="17" t="s">
        <v>4</v>
      </c>
      <c r="N2" s="18" t="s">
        <v>3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58</v>
      </c>
      <c r="T2" s="20" t="s">
        <v>24</v>
      </c>
      <c r="U2" s="18" t="s">
        <v>25</v>
      </c>
      <c r="V2" s="19" t="s">
        <v>48</v>
      </c>
      <c r="W2" s="69" t="s">
        <v>26</v>
      </c>
      <c r="X2" s="69" t="s">
        <v>27</v>
      </c>
      <c r="Y2" s="69" t="s">
        <v>28</v>
      </c>
      <c r="Z2" s="69" t="s">
        <v>59</v>
      </c>
      <c r="AA2" s="87" t="s">
        <v>39</v>
      </c>
    </row>
    <row r="3" spans="1:27" ht="23" customHeight="1" x14ac:dyDescent="0.15">
      <c r="A3" s="99" t="s">
        <v>33</v>
      </c>
      <c r="B3" s="100">
        <v>87</v>
      </c>
      <c r="C3" s="79"/>
      <c r="D3" s="79"/>
      <c r="E3" s="79"/>
      <c r="F3" s="80"/>
      <c r="G3" s="81"/>
      <c r="H3" s="81"/>
      <c r="I3" s="82"/>
      <c r="J3" s="82"/>
      <c r="K3" s="82"/>
      <c r="L3" s="83"/>
      <c r="M3" s="83"/>
      <c r="N3" s="83"/>
      <c r="O3" s="83"/>
      <c r="P3" s="83"/>
      <c r="Q3" s="83"/>
      <c r="R3" s="83"/>
      <c r="S3" s="83"/>
      <c r="T3" s="83"/>
      <c r="U3" s="84"/>
      <c r="W3" s="85"/>
      <c r="X3" s="85"/>
      <c r="Y3" s="85"/>
      <c r="Z3" s="85"/>
      <c r="AA3" s="85"/>
    </row>
    <row r="4" spans="1:27" ht="29" customHeight="1" x14ac:dyDescent="0.15">
      <c r="A4" s="101" t="s">
        <v>34</v>
      </c>
      <c r="B4" s="102">
        <v>150</v>
      </c>
      <c r="C4" s="93" t="s">
        <v>35</v>
      </c>
      <c r="D4" s="34"/>
      <c r="E4" s="34">
        <v>18</v>
      </c>
      <c r="F4" s="34" t="s">
        <v>8</v>
      </c>
      <c r="G4" s="34" t="s">
        <v>36</v>
      </c>
      <c r="H4" s="35"/>
      <c r="I4" s="35"/>
      <c r="J4" s="35"/>
      <c r="K4" s="35"/>
      <c r="L4" s="36"/>
      <c r="M4" s="36"/>
      <c r="N4" s="36"/>
      <c r="O4" s="36"/>
      <c r="P4" s="36"/>
      <c r="Q4" s="36">
        <v>150</v>
      </c>
      <c r="R4" s="36"/>
      <c r="S4" s="36"/>
      <c r="T4" s="36">
        <f>+Q4+R4</f>
        <v>150</v>
      </c>
      <c r="U4" s="34"/>
      <c r="W4" s="91">
        <f t="shared" ref="W4:W10" si="0">+P4</f>
        <v>0</v>
      </c>
      <c r="X4" s="28"/>
      <c r="Y4" s="28"/>
      <c r="Z4" s="28"/>
      <c r="AA4" s="28"/>
    </row>
    <row r="5" spans="1:27" ht="24.75" customHeight="1" x14ac:dyDescent="0.15">
      <c r="A5" s="101" t="s">
        <v>37</v>
      </c>
      <c r="B5" s="98">
        <v>212.85</v>
      </c>
      <c r="C5" s="88" t="s">
        <v>40</v>
      </c>
      <c r="D5" s="74"/>
      <c r="E5" s="34"/>
      <c r="F5" s="34"/>
      <c r="G5" s="34"/>
      <c r="H5" s="34"/>
      <c r="I5" s="34"/>
      <c r="J5" s="34"/>
      <c r="K5" s="34"/>
      <c r="L5" s="36"/>
      <c r="M5" s="36"/>
      <c r="N5" s="36"/>
      <c r="O5" s="36"/>
      <c r="P5" s="36"/>
      <c r="Q5" s="36"/>
      <c r="R5" s="36"/>
      <c r="S5" s="36"/>
      <c r="T5" s="36">
        <f t="shared" ref="T5:T13" si="1">+Q5+R5</f>
        <v>0</v>
      </c>
      <c r="U5" s="34"/>
      <c r="W5" s="91">
        <f t="shared" si="0"/>
        <v>0</v>
      </c>
      <c r="X5" s="28"/>
      <c r="Y5" s="28"/>
      <c r="Z5" s="28"/>
      <c r="AA5" s="88" t="s">
        <v>40</v>
      </c>
    </row>
    <row r="6" spans="1:27" ht="24.75" customHeight="1" x14ac:dyDescent="0.15">
      <c r="A6" s="101" t="s">
        <v>38</v>
      </c>
      <c r="B6" s="98">
        <v>199.85</v>
      </c>
      <c r="C6" s="88" t="s">
        <v>40</v>
      </c>
      <c r="D6" s="74"/>
      <c r="E6" s="34"/>
      <c r="F6" s="34"/>
      <c r="G6" s="34"/>
      <c r="H6" s="35"/>
      <c r="I6" s="35"/>
      <c r="J6" s="35"/>
      <c r="K6" s="35"/>
      <c r="L6" s="34"/>
      <c r="M6" s="34"/>
      <c r="N6" s="34"/>
      <c r="O6" s="34"/>
      <c r="P6" s="34"/>
      <c r="Q6" s="34"/>
      <c r="R6" s="34"/>
      <c r="S6" s="34"/>
      <c r="T6" s="36">
        <f t="shared" si="1"/>
        <v>0</v>
      </c>
      <c r="U6" s="34"/>
      <c r="W6" s="91">
        <f t="shared" si="0"/>
        <v>0</v>
      </c>
      <c r="X6" s="28"/>
      <c r="Y6" s="28"/>
      <c r="Z6" s="28"/>
      <c r="AA6" s="88" t="s">
        <v>40</v>
      </c>
    </row>
    <row r="7" spans="1:27" ht="24.75" customHeight="1" x14ac:dyDescent="0.15">
      <c r="A7" s="103" t="s">
        <v>41</v>
      </c>
      <c r="B7" s="98">
        <v>186.85</v>
      </c>
      <c r="C7" s="88" t="s">
        <v>40</v>
      </c>
      <c r="D7" s="61"/>
      <c r="E7" s="34"/>
      <c r="F7" s="39"/>
      <c r="G7" s="40"/>
      <c r="H7" s="35"/>
      <c r="I7" s="35"/>
      <c r="J7" s="35"/>
      <c r="K7" s="35"/>
      <c r="L7" s="32"/>
      <c r="M7" s="32"/>
      <c r="N7" s="32"/>
      <c r="O7" s="32"/>
      <c r="P7" s="32"/>
      <c r="Q7" s="32"/>
      <c r="R7" s="32"/>
      <c r="S7" s="32"/>
      <c r="T7" s="36">
        <f t="shared" si="1"/>
        <v>0</v>
      </c>
      <c r="U7" s="41"/>
      <c r="W7" s="91">
        <f t="shared" si="0"/>
        <v>0</v>
      </c>
      <c r="X7" s="28"/>
      <c r="Y7" s="28"/>
      <c r="Z7" s="28"/>
      <c r="AA7" s="88" t="s">
        <v>40</v>
      </c>
    </row>
    <row r="8" spans="1:27" ht="24.75" customHeight="1" x14ac:dyDescent="0.15">
      <c r="A8" s="103" t="s">
        <v>42</v>
      </c>
      <c r="B8" s="98">
        <v>173.85</v>
      </c>
      <c r="C8" s="88" t="s">
        <v>40</v>
      </c>
      <c r="D8" s="61"/>
      <c r="E8" s="34"/>
      <c r="F8" s="39"/>
      <c r="G8" s="40"/>
      <c r="H8" s="42"/>
      <c r="I8" s="42"/>
      <c r="J8" s="42"/>
      <c r="K8" s="42"/>
      <c r="L8" s="32"/>
      <c r="M8" s="32"/>
      <c r="N8" s="32"/>
      <c r="O8" s="32"/>
      <c r="P8" s="32"/>
      <c r="Q8" s="32"/>
      <c r="R8" s="32"/>
      <c r="S8" s="32"/>
      <c r="T8" s="36">
        <f t="shared" si="1"/>
        <v>0</v>
      </c>
      <c r="U8" s="41"/>
      <c r="W8" s="91">
        <f t="shared" si="0"/>
        <v>0</v>
      </c>
      <c r="X8" s="28"/>
      <c r="Y8" s="28"/>
      <c r="Z8" s="28"/>
      <c r="AA8" s="88" t="s">
        <v>40</v>
      </c>
    </row>
    <row r="9" spans="1:27" ht="24.75" customHeight="1" x14ac:dyDescent="0.15">
      <c r="A9" s="103" t="s">
        <v>43</v>
      </c>
      <c r="B9" s="98">
        <v>160.85</v>
      </c>
      <c r="C9" s="88" t="s">
        <v>40</v>
      </c>
      <c r="D9" s="75"/>
      <c r="E9" s="34"/>
      <c r="F9" s="43"/>
      <c r="G9" s="43"/>
      <c r="H9" s="44"/>
      <c r="I9" s="44"/>
      <c r="J9" s="44"/>
      <c r="K9" s="44"/>
      <c r="L9" s="43"/>
      <c r="M9" s="43"/>
      <c r="N9" s="43"/>
      <c r="O9" s="43"/>
      <c r="P9" s="43"/>
      <c r="Q9" s="43"/>
      <c r="R9" s="43"/>
      <c r="S9" s="43"/>
      <c r="T9" s="36">
        <f t="shared" si="1"/>
        <v>0</v>
      </c>
      <c r="U9" s="43"/>
      <c r="W9" s="91">
        <f t="shared" si="0"/>
        <v>0</v>
      </c>
      <c r="X9" s="28"/>
      <c r="Y9" s="28"/>
      <c r="Z9" s="28"/>
      <c r="AA9" s="88" t="s">
        <v>40</v>
      </c>
    </row>
    <row r="10" spans="1:27" ht="24.75" customHeight="1" x14ac:dyDescent="0.15">
      <c r="A10" s="71" t="s">
        <v>44</v>
      </c>
      <c r="B10" s="36"/>
      <c r="C10" s="62" t="s">
        <v>45</v>
      </c>
      <c r="D10" s="62" t="s">
        <v>73</v>
      </c>
      <c r="E10" s="34">
        <v>26</v>
      </c>
      <c r="F10" s="46" t="s">
        <v>9</v>
      </c>
      <c r="G10" s="47" t="s">
        <v>46</v>
      </c>
      <c r="H10" s="35" t="s">
        <v>47</v>
      </c>
      <c r="I10" s="56" t="s">
        <v>11</v>
      </c>
      <c r="J10" s="56">
        <v>12</v>
      </c>
      <c r="K10" s="56">
        <v>2</v>
      </c>
      <c r="L10" s="48">
        <v>1785</v>
      </c>
      <c r="M10" s="48"/>
      <c r="N10" s="48"/>
      <c r="O10" s="48">
        <v>60</v>
      </c>
      <c r="P10" s="48">
        <v>75</v>
      </c>
      <c r="Q10" s="48">
        <v>300</v>
      </c>
      <c r="R10" s="48">
        <v>150</v>
      </c>
      <c r="S10" s="48" t="s">
        <v>64</v>
      </c>
      <c r="T10" s="36">
        <f t="shared" si="1"/>
        <v>450</v>
      </c>
      <c r="U10" s="90">
        <v>1320</v>
      </c>
      <c r="W10" s="91">
        <f t="shared" si="0"/>
        <v>75</v>
      </c>
      <c r="X10" s="88" t="s">
        <v>57</v>
      </c>
      <c r="Y10" s="88" t="s">
        <v>11</v>
      </c>
      <c r="Z10" s="88"/>
      <c r="AA10" s="88" t="s">
        <v>60</v>
      </c>
    </row>
    <row r="11" spans="1:27" ht="24.75" customHeight="1" x14ac:dyDescent="0.15">
      <c r="A11" s="71" t="s">
        <v>49</v>
      </c>
      <c r="B11" s="36"/>
      <c r="C11" s="62" t="s">
        <v>45</v>
      </c>
      <c r="D11" s="62" t="s">
        <v>73</v>
      </c>
      <c r="E11" s="34">
        <v>26</v>
      </c>
      <c r="F11" s="46" t="s">
        <v>50</v>
      </c>
      <c r="G11" s="47" t="s">
        <v>53</v>
      </c>
      <c r="H11" s="35" t="s">
        <v>51</v>
      </c>
      <c r="I11" s="35" t="s">
        <v>47</v>
      </c>
      <c r="J11" s="35">
        <v>3</v>
      </c>
      <c r="K11" s="35">
        <v>2</v>
      </c>
      <c r="L11" s="37">
        <v>318.75</v>
      </c>
      <c r="M11" s="32"/>
      <c r="N11" s="32"/>
      <c r="O11" s="32">
        <v>0</v>
      </c>
      <c r="P11" s="37">
        <v>18.75</v>
      </c>
      <c r="Q11" s="32">
        <v>0</v>
      </c>
      <c r="R11" s="32">
        <v>0</v>
      </c>
      <c r="S11" s="32"/>
      <c r="T11" s="36">
        <f t="shared" si="1"/>
        <v>0</v>
      </c>
      <c r="U11" s="90">
        <v>300</v>
      </c>
      <c r="W11" s="91">
        <f>+P11</f>
        <v>18.75</v>
      </c>
      <c r="X11" s="88" t="s">
        <v>57</v>
      </c>
      <c r="Y11" s="28"/>
      <c r="Z11" s="28"/>
      <c r="AA11" s="88" t="s">
        <v>60</v>
      </c>
    </row>
    <row r="12" spans="1:27" ht="24.75" customHeight="1" x14ac:dyDescent="0.15">
      <c r="A12" s="71" t="s">
        <v>52</v>
      </c>
      <c r="B12" s="36"/>
      <c r="C12" s="62" t="s">
        <v>45</v>
      </c>
      <c r="D12" s="62" t="s">
        <v>73</v>
      </c>
      <c r="E12" s="34">
        <v>26</v>
      </c>
      <c r="F12" s="46" t="s">
        <v>10</v>
      </c>
      <c r="G12" s="47" t="s">
        <v>13</v>
      </c>
      <c r="H12" s="42" t="s">
        <v>52</v>
      </c>
      <c r="I12" s="42" t="s">
        <v>56</v>
      </c>
      <c r="J12" s="42">
        <v>11</v>
      </c>
      <c r="K12" s="42">
        <v>2</v>
      </c>
      <c r="L12" s="37">
        <v>1641.25</v>
      </c>
      <c r="M12" s="32"/>
      <c r="N12" s="32"/>
      <c r="O12" s="32">
        <v>60</v>
      </c>
      <c r="P12" s="37">
        <v>68.75</v>
      </c>
      <c r="Q12" s="32">
        <v>275</v>
      </c>
      <c r="R12" s="32">
        <v>138</v>
      </c>
      <c r="S12" s="32">
        <v>0</v>
      </c>
      <c r="T12" s="36">
        <f t="shared" si="1"/>
        <v>413</v>
      </c>
      <c r="U12" s="89">
        <v>953.75</v>
      </c>
      <c r="W12" s="91">
        <f t="shared" ref="W12:W68" si="2">+P12</f>
        <v>68.75</v>
      </c>
      <c r="X12" s="88" t="s">
        <v>112</v>
      </c>
      <c r="Y12" s="28"/>
      <c r="Z12" s="28"/>
      <c r="AA12" s="28"/>
    </row>
    <row r="13" spans="1:27" ht="24.75" customHeight="1" x14ac:dyDescent="0.15">
      <c r="A13" s="71" t="s">
        <v>54</v>
      </c>
      <c r="B13" s="36"/>
      <c r="C13" s="62" t="s">
        <v>45</v>
      </c>
      <c r="D13" s="62" t="s">
        <v>74</v>
      </c>
      <c r="E13" s="34">
        <v>29</v>
      </c>
      <c r="F13" s="46" t="s">
        <v>12</v>
      </c>
      <c r="G13" s="47" t="s">
        <v>13</v>
      </c>
      <c r="H13" s="42" t="s">
        <v>57</v>
      </c>
      <c r="I13" s="42" t="s">
        <v>75</v>
      </c>
      <c r="J13" s="42">
        <v>4</v>
      </c>
      <c r="K13" s="42">
        <v>2</v>
      </c>
      <c r="L13" s="37">
        <v>1280</v>
      </c>
      <c r="M13" s="37"/>
      <c r="N13" s="37"/>
      <c r="O13" s="37">
        <v>60</v>
      </c>
      <c r="P13" s="94">
        <v>40</v>
      </c>
      <c r="Q13" s="32">
        <v>89</v>
      </c>
      <c r="R13" s="32">
        <v>80</v>
      </c>
      <c r="S13" s="32">
        <v>300</v>
      </c>
      <c r="T13" s="36">
        <f t="shared" si="1"/>
        <v>169</v>
      </c>
      <c r="U13" s="90">
        <v>771</v>
      </c>
      <c r="W13" s="91">
        <f t="shared" si="2"/>
        <v>40</v>
      </c>
      <c r="X13" s="88" t="s">
        <v>57</v>
      </c>
      <c r="Y13" s="28"/>
      <c r="Z13" s="28"/>
      <c r="AA13" s="28"/>
    </row>
    <row r="14" spans="1:27" ht="24.75" customHeight="1" x14ac:dyDescent="0.15">
      <c r="A14" s="71" t="s">
        <v>54</v>
      </c>
      <c r="B14" s="36"/>
      <c r="C14" s="62" t="s">
        <v>45</v>
      </c>
      <c r="D14" s="62" t="s">
        <v>73</v>
      </c>
      <c r="E14" s="34">
        <v>26</v>
      </c>
      <c r="F14" s="46" t="s">
        <v>61</v>
      </c>
      <c r="G14" s="47" t="s">
        <v>62</v>
      </c>
      <c r="H14" s="42" t="s">
        <v>63</v>
      </c>
      <c r="I14" s="42" t="s">
        <v>52</v>
      </c>
      <c r="J14" s="42">
        <v>2</v>
      </c>
      <c r="K14" s="42">
        <v>2</v>
      </c>
      <c r="L14" s="37">
        <v>212.5</v>
      </c>
      <c r="M14" s="37"/>
      <c r="N14" s="37"/>
      <c r="O14" s="37">
        <v>0</v>
      </c>
      <c r="P14" s="37">
        <v>12.5</v>
      </c>
      <c r="Q14" s="32">
        <v>0</v>
      </c>
      <c r="R14" s="32">
        <v>0</v>
      </c>
      <c r="S14" s="32">
        <v>0</v>
      </c>
      <c r="T14" s="36">
        <v>0</v>
      </c>
      <c r="U14" s="90">
        <v>200</v>
      </c>
      <c r="W14" s="91">
        <f>+P14</f>
        <v>12.5</v>
      </c>
      <c r="X14" s="88"/>
      <c r="Y14" s="88" t="s">
        <v>54</v>
      </c>
      <c r="Z14" s="88"/>
      <c r="AA14" s="28"/>
    </row>
    <row r="15" spans="1:27" ht="24.75" customHeight="1" x14ac:dyDescent="0.15">
      <c r="A15" s="97" t="s">
        <v>55</v>
      </c>
      <c r="B15" s="98">
        <v>3565.35</v>
      </c>
      <c r="C15" s="62"/>
      <c r="D15" s="62"/>
      <c r="E15" s="34"/>
      <c r="F15" s="46"/>
      <c r="G15" s="47"/>
      <c r="H15" s="42"/>
      <c r="I15" s="42"/>
      <c r="J15" s="42"/>
      <c r="K15" s="42"/>
      <c r="L15" s="37"/>
      <c r="M15" s="37"/>
      <c r="N15" s="37"/>
      <c r="O15" s="37"/>
      <c r="P15" s="32"/>
      <c r="Q15" s="32"/>
      <c r="R15" s="32"/>
      <c r="S15" s="32"/>
      <c r="T15" s="32"/>
      <c r="U15" s="90"/>
      <c r="W15" s="91">
        <f t="shared" si="2"/>
        <v>0</v>
      </c>
      <c r="X15" s="28"/>
      <c r="Y15" s="28"/>
      <c r="Z15" s="28"/>
      <c r="AA15" s="28"/>
    </row>
    <row r="16" spans="1:27" ht="24.75" customHeight="1" x14ac:dyDescent="0.15">
      <c r="A16" s="71" t="s">
        <v>56</v>
      </c>
      <c r="B16" s="36"/>
      <c r="C16" s="62" t="s">
        <v>45</v>
      </c>
      <c r="D16" s="62" t="s">
        <v>73</v>
      </c>
      <c r="E16" s="34">
        <v>26</v>
      </c>
      <c r="F16" s="46" t="s">
        <v>65</v>
      </c>
      <c r="G16" s="47" t="s">
        <v>13</v>
      </c>
      <c r="H16" s="42" t="s">
        <v>66</v>
      </c>
      <c r="I16" s="42" t="s">
        <v>67</v>
      </c>
      <c r="J16" s="42">
        <v>4</v>
      </c>
      <c r="K16" s="42">
        <v>2</v>
      </c>
      <c r="L16" s="37">
        <v>585</v>
      </c>
      <c r="M16" s="32"/>
      <c r="N16" s="32"/>
      <c r="O16" s="32">
        <v>60</v>
      </c>
      <c r="P16" s="32">
        <v>25</v>
      </c>
      <c r="Q16" s="32">
        <v>100</v>
      </c>
      <c r="R16" s="32">
        <v>0</v>
      </c>
      <c r="S16" s="32">
        <v>0</v>
      </c>
      <c r="T16" s="36">
        <f t="shared" ref="T16:T68" si="3">+Q16+R16</f>
        <v>100</v>
      </c>
      <c r="U16" s="90">
        <v>435</v>
      </c>
      <c r="W16" s="91">
        <f t="shared" si="2"/>
        <v>25</v>
      </c>
      <c r="X16" s="28"/>
      <c r="Y16" s="88" t="s">
        <v>104</v>
      </c>
      <c r="Z16" s="28"/>
      <c r="AA16" s="28"/>
    </row>
    <row r="17" spans="1:31" ht="24.75" customHeight="1" x14ac:dyDescent="0.15">
      <c r="A17" s="76" t="s">
        <v>67</v>
      </c>
      <c r="B17" s="36"/>
      <c r="C17" s="92" t="s">
        <v>68</v>
      </c>
      <c r="D17" s="62" t="s">
        <v>74</v>
      </c>
      <c r="E17" s="34">
        <v>29</v>
      </c>
      <c r="F17" s="46" t="s">
        <v>70</v>
      </c>
      <c r="G17" s="47" t="s">
        <v>13</v>
      </c>
      <c r="H17" s="42" t="s">
        <v>57</v>
      </c>
      <c r="I17" s="42" t="s">
        <v>75</v>
      </c>
      <c r="J17" s="42"/>
      <c r="K17" s="42"/>
      <c r="L17" s="32"/>
      <c r="M17" s="32"/>
      <c r="N17" s="32"/>
      <c r="O17" s="32"/>
      <c r="P17" s="32"/>
      <c r="Q17" s="32"/>
      <c r="R17" s="32"/>
      <c r="S17" s="32">
        <v>300</v>
      </c>
      <c r="T17" s="36">
        <f t="shared" si="3"/>
        <v>0</v>
      </c>
      <c r="U17" s="90"/>
      <c r="W17" s="91">
        <f t="shared" si="2"/>
        <v>0</v>
      </c>
      <c r="X17" s="28"/>
      <c r="Y17" s="28"/>
      <c r="Z17" s="88" t="s">
        <v>69</v>
      </c>
      <c r="AA17" s="88" t="s">
        <v>71</v>
      </c>
    </row>
    <row r="18" spans="1:31" ht="24.75" customHeight="1" x14ac:dyDescent="0.15">
      <c r="A18" s="71" t="s">
        <v>67</v>
      </c>
      <c r="B18" s="36"/>
      <c r="C18" s="62" t="s">
        <v>45</v>
      </c>
      <c r="D18" s="62" t="s">
        <v>74</v>
      </c>
      <c r="E18" s="34">
        <v>29</v>
      </c>
      <c r="F18" s="46" t="s">
        <v>12</v>
      </c>
      <c r="G18" s="47" t="s">
        <v>13</v>
      </c>
      <c r="H18" s="42" t="s">
        <v>57</v>
      </c>
      <c r="I18" s="42" t="s">
        <v>75</v>
      </c>
      <c r="J18" s="50"/>
      <c r="K18" s="50"/>
      <c r="L18" s="32"/>
      <c r="M18" s="32"/>
      <c r="N18" s="32"/>
      <c r="O18" s="32"/>
      <c r="P18" s="32"/>
      <c r="Q18" s="32"/>
      <c r="R18" s="32"/>
      <c r="S18" s="32"/>
      <c r="T18" s="36">
        <f t="shared" si="3"/>
        <v>0</v>
      </c>
      <c r="U18" s="90"/>
      <c r="W18" s="91">
        <f t="shared" si="2"/>
        <v>0</v>
      </c>
      <c r="X18" s="28"/>
      <c r="Y18" s="88" t="s">
        <v>67</v>
      </c>
      <c r="Z18" s="28"/>
      <c r="AA18" s="28"/>
    </row>
    <row r="19" spans="1:31" ht="24.75" customHeight="1" x14ac:dyDescent="0.15">
      <c r="A19" s="72" t="s">
        <v>76</v>
      </c>
      <c r="B19" s="36"/>
      <c r="C19" s="62" t="s">
        <v>45</v>
      </c>
      <c r="D19" s="62" t="s">
        <v>73</v>
      </c>
      <c r="E19" s="34">
        <v>26</v>
      </c>
      <c r="F19" s="46" t="s">
        <v>65</v>
      </c>
      <c r="G19" s="47" t="s">
        <v>13</v>
      </c>
      <c r="H19" s="42" t="s">
        <v>66</v>
      </c>
      <c r="I19" s="42" t="s">
        <v>67</v>
      </c>
      <c r="J19" s="3"/>
      <c r="K19" s="3"/>
      <c r="L19" s="23"/>
      <c r="M19" s="23"/>
      <c r="N19" s="23"/>
      <c r="O19" s="23"/>
      <c r="P19" s="23"/>
      <c r="Q19" s="23"/>
      <c r="R19" s="23"/>
      <c r="S19" s="23"/>
      <c r="T19" s="36">
        <f t="shared" si="3"/>
        <v>0</v>
      </c>
      <c r="U19" s="90">
        <v>435</v>
      </c>
      <c r="W19" s="91">
        <f t="shared" si="2"/>
        <v>0</v>
      </c>
      <c r="X19" s="28"/>
      <c r="Y19" s="95" t="s">
        <v>76</v>
      </c>
      <c r="Z19" s="28"/>
      <c r="AA19" s="28"/>
    </row>
    <row r="20" spans="1:31" ht="24.75" customHeight="1" x14ac:dyDescent="0.15">
      <c r="A20" s="72" t="s">
        <v>76</v>
      </c>
      <c r="B20" s="36"/>
      <c r="C20" s="62" t="s">
        <v>45</v>
      </c>
      <c r="D20" s="62" t="s">
        <v>73</v>
      </c>
      <c r="E20" s="34">
        <v>26</v>
      </c>
      <c r="F20" s="46" t="s">
        <v>10</v>
      </c>
      <c r="G20" s="47" t="s">
        <v>13</v>
      </c>
      <c r="H20" s="42" t="s">
        <v>52</v>
      </c>
      <c r="I20" s="42" t="s">
        <v>56</v>
      </c>
      <c r="J20" s="3"/>
      <c r="K20" s="3"/>
      <c r="L20" s="23"/>
      <c r="M20" s="23"/>
      <c r="N20" s="23"/>
      <c r="O20" s="23"/>
      <c r="P20" s="23"/>
      <c r="Q20" s="23" t="s">
        <v>6</v>
      </c>
      <c r="R20" s="23"/>
      <c r="S20" s="23"/>
      <c r="T20" s="36">
        <v>0</v>
      </c>
      <c r="U20" s="89">
        <v>953.75</v>
      </c>
      <c r="W20" s="91">
        <f t="shared" si="2"/>
        <v>0</v>
      </c>
      <c r="X20" s="28"/>
      <c r="Y20" s="95" t="s">
        <v>76</v>
      </c>
      <c r="Z20" s="28"/>
      <c r="AA20" s="28"/>
    </row>
    <row r="21" spans="1:31" ht="24.75" customHeight="1" x14ac:dyDescent="0.15">
      <c r="A21" s="73" t="s">
        <v>77</v>
      </c>
      <c r="B21" s="36"/>
      <c r="C21" s="62" t="s">
        <v>45</v>
      </c>
      <c r="D21" s="62" t="s">
        <v>73</v>
      </c>
      <c r="E21" s="34">
        <v>26</v>
      </c>
      <c r="F21" s="9" t="s">
        <v>78</v>
      </c>
      <c r="G21" s="3" t="s">
        <v>46</v>
      </c>
      <c r="H21" s="3" t="s">
        <v>67</v>
      </c>
      <c r="I21" s="3" t="s">
        <v>79</v>
      </c>
      <c r="J21" s="3">
        <v>1</v>
      </c>
      <c r="K21" s="3">
        <v>2</v>
      </c>
      <c r="L21" s="23">
        <v>131.25</v>
      </c>
      <c r="M21" s="23"/>
      <c r="N21" s="23"/>
      <c r="O21" s="23">
        <v>0</v>
      </c>
      <c r="P21" s="23">
        <v>6.25</v>
      </c>
      <c r="Q21" s="23">
        <v>25</v>
      </c>
      <c r="R21" s="23">
        <v>0</v>
      </c>
      <c r="S21" s="23">
        <v>0</v>
      </c>
      <c r="T21" s="36">
        <f t="shared" si="3"/>
        <v>25</v>
      </c>
      <c r="U21" s="90">
        <v>100</v>
      </c>
      <c r="W21" s="91">
        <f t="shared" si="2"/>
        <v>6.25</v>
      </c>
      <c r="X21" s="28"/>
      <c r="Y21" s="88" t="s">
        <v>112</v>
      </c>
      <c r="Z21" s="28"/>
      <c r="AA21" s="28"/>
    </row>
    <row r="22" spans="1:31" ht="24.75" customHeight="1" x14ac:dyDescent="0.15">
      <c r="A22" s="73" t="s">
        <v>80</v>
      </c>
      <c r="B22" s="36"/>
      <c r="C22" s="62" t="s">
        <v>45</v>
      </c>
      <c r="D22" s="62" t="s">
        <v>81</v>
      </c>
      <c r="E22" s="34" t="s">
        <v>87</v>
      </c>
      <c r="F22" s="9" t="s">
        <v>82</v>
      </c>
      <c r="G22" s="3" t="s">
        <v>83</v>
      </c>
      <c r="H22" s="3" t="s">
        <v>84</v>
      </c>
      <c r="I22" s="3" t="s">
        <v>85</v>
      </c>
      <c r="J22" s="3">
        <v>11</v>
      </c>
      <c r="K22" s="3">
        <v>2</v>
      </c>
      <c r="L22" s="96">
        <v>3282.5</v>
      </c>
      <c r="M22" s="23"/>
      <c r="N22" s="23"/>
      <c r="O22" s="23">
        <v>120</v>
      </c>
      <c r="P22" s="23">
        <v>125</v>
      </c>
      <c r="Q22" s="23">
        <v>275</v>
      </c>
      <c r="R22" s="23">
        <f>137.5*2</f>
        <v>275</v>
      </c>
      <c r="S22" s="23"/>
      <c r="T22" s="36">
        <f t="shared" si="3"/>
        <v>550</v>
      </c>
      <c r="U22" s="89">
        <f>953.75+1503.75</f>
        <v>2457.5</v>
      </c>
      <c r="W22" s="107">
        <v>68.75</v>
      </c>
      <c r="X22" s="88" t="s">
        <v>135</v>
      </c>
      <c r="Y22" s="88"/>
      <c r="Z22" s="28"/>
      <c r="AA22" s="28"/>
    </row>
    <row r="23" spans="1:31" ht="24.75" customHeight="1" x14ac:dyDescent="0.2">
      <c r="A23" s="73" t="s">
        <v>84</v>
      </c>
      <c r="B23" s="36"/>
      <c r="C23" s="64" t="s">
        <v>45</v>
      </c>
      <c r="D23" s="64" t="s">
        <v>86</v>
      </c>
      <c r="E23" s="34">
        <v>31</v>
      </c>
      <c r="F23" s="9" t="s">
        <v>88</v>
      </c>
      <c r="G23" s="3" t="s">
        <v>89</v>
      </c>
      <c r="H23" s="3" t="s">
        <v>84</v>
      </c>
      <c r="I23" s="2" t="s">
        <v>90</v>
      </c>
      <c r="J23" s="3">
        <v>2</v>
      </c>
      <c r="K23" s="3">
        <v>1</v>
      </c>
      <c r="L23" s="96">
        <v>266.63</v>
      </c>
      <c r="M23" s="23"/>
      <c r="N23" s="23"/>
      <c r="O23" s="23">
        <v>60</v>
      </c>
      <c r="P23" s="96">
        <v>12.5</v>
      </c>
      <c r="Q23" s="23">
        <v>0</v>
      </c>
      <c r="R23" s="23">
        <v>0</v>
      </c>
      <c r="S23" s="23">
        <v>0</v>
      </c>
      <c r="T23" s="86">
        <v>-3.37</v>
      </c>
      <c r="U23" s="90">
        <v>270</v>
      </c>
      <c r="W23" s="91">
        <f t="shared" si="2"/>
        <v>12.5</v>
      </c>
      <c r="X23" s="28"/>
      <c r="Y23" s="88" t="s">
        <v>84</v>
      </c>
      <c r="Z23" s="28"/>
      <c r="AA23" s="88" t="s">
        <v>91</v>
      </c>
    </row>
    <row r="24" spans="1:31" ht="24.75" customHeight="1" x14ac:dyDescent="0.2">
      <c r="A24" s="73" t="s">
        <v>92</v>
      </c>
      <c r="B24" s="36"/>
      <c r="C24" s="64" t="s">
        <v>45</v>
      </c>
      <c r="D24" s="64" t="s">
        <v>86</v>
      </c>
      <c r="E24" s="34">
        <v>31</v>
      </c>
      <c r="F24" s="9" t="s">
        <v>88</v>
      </c>
      <c r="G24" s="3" t="s">
        <v>89</v>
      </c>
      <c r="H24" s="3" t="s">
        <v>84</v>
      </c>
      <c r="I24" s="2" t="s">
        <v>90</v>
      </c>
      <c r="J24" s="3">
        <v>2</v>
      </c>
      <c r="K24" s="3">
        <v>1</v>
      </c>
      <c r="L24" s="96">
        <v>266.63</v>
      </c>
      <c r="M24" s="23"/>
      <c r="N24" s="23"/>
      <c r="O24" s="23"/>
      <c r="P24" s="23"/>
      <c r="Q24" s="23"/>
      <c r="R24" s="23"/>
      <c r="S24" s="23"/>
      <c r="T24" s="36">
        <f t="shared" si="3"/>
        <v>0</v>
      </c>
      <c r="U24" s="90"/>
      <c r="W24" s="91">
        <f t="shared" si="2"/>
        <v>0</v>
      </c>
      <c r="X24" s="28"/>
      <c r="Y24" s="28"/>
      <c r="Z24" s="28"/>
      <c r="AA24" s="28"/>
    </row>
    <row r="25" spans="1:31" ht="24.75" customHeight="1" x14ac:dyDescent="0.15">
      <c r="A25" s="104" t="s">
        <v>92</v>
      </c>
      <c r="B25" s="98">
        <v>4967.4799999999996</v>
      </c>
      <c r="C25" s="64"/>
      <c r="D25" s="64"/>
      <c r="E25" s="34"/>
      <c r="F25" s="9"/>
      <c r="G25" s="3"/>
      <c r="H25" s="3"/>
      <c r="I25" s="3"/>
      <c r="J25" s="3"/>
      <c r="K25" s="3"/>
      <c r="L25" s="23"/>
      <c r="M25" s="23"/>
      <c r="N25" s="23"/>
      <c r="O25" s="23"/>
      <c r="P25" s="23"/>
      <c r="Q25" s="23"/>
      <c r="R25" s="23"/>
      <c r="S25" s="23"/>
      <c r="T25" s="36">
        <f t="shared" si="3"/>
        <v>0</v>
      </c>
      <c r="U25" s="90"/>
      <c r="W25" s="91">
        <f t="shared" si="2"/>
        <v>0</v>
      </c>
      <c r="X25" s="28"/>
      <c r="Y25" s="28"/>
      <c r="Z25" s="28"/>
      <c r="AA25" s="28"/>
      <c r="AB25" s="105"/>
      <c r="AC25" s="105"/>
      <c r="AD25" s="105"/>
      <c r="AE25" s="105"/>
    </row>
    <row r="26" spans="1:31" ht="24.75" customHeight="1" x14ac:dyDescent="0.15">
      <c r="A26" s="73" t="s">
        <v>93</v>
      </c>
      <c r="B26" s="36">
        <v>14</v>
      </c>
      <c r="C26" s="64" t="s">
        <v>94</v>
      </c>
      <c r="D26" s="64" t="s">
        <v>95</v>
      </c>
      <c r="E26" s="34"/>
      <c r="F26" s="9"/>
      <c r="G26" s="3" t="s">
        <v>97</v>
      </c>
      <c r="H26" s="3"/>
      <c r="I26" s="3"/>
      <c r="J26" s="3"/>
      <c r="K26" s="3"/>
      <c r="L26" s="23"/>
      <c r="M26" s="23"/>
      <c r="N26" s="23"/>
      <c r="O26" s="23"/>
      <c r="P26" s="23"/>
      <c r="Q26" s="23"/>
      <c r="R26" s="23"/>
      <c r="S26" s="23"/>
      <c r="T26" s="36">
        <f t="shared" si="3"/>
        <v>0</v>
      </c>
      <c r="U26" s="90"/>
      <c r="W26" s="91">
        <f t="shared" si="2"/>
        <v>0</v>
      </c>
      <c r="X26" s="28"/>
      <c r="Y26" s="28"/>
      <c r="Z26" s="28"/>
      <c r="AA26" s="328" t="s">
        <v>96</v>
      </c>
      <c r="AB26" s="329"/>
      <c r="AC26" s="329"/>
      <c r="AD26" s="329"/>
      <c r="AE26" s="329"/>
    </row>
    <row r="27" spans="1:31" ht="24.75" customHeight="1" x14ac:dyDescent="0.15">
      <c r="A27" s="73" t="s">
        <v>98</v>
      </c>
      <c r="B27" s="36">
        <v>25</v>
      </c>
      <c r="C27" s="88" t="s">
        <v>40</v>
      </c>
      <c r="D27" s="64"/>
      <c r="E27" s="34"/>
      <c r="F27" s="9"/>
      <c r="G27" s="3"/>
      <c r="H27" s="3"/>
      <c r="I27" s="3"/>
      <c r="J27" s="3"/>
      <c r="K27" s="3"/>
      <c r="L27" s="23"/>
      <c r="M27" s="23"/>
      <c r="N27" s="23"/>
      <c r="O27" s="23"/>
      <c r="P27" s="23"/>
      <c r="Q27" s="23"/>
      <c r="R27" s="23"/>
      <c r="S27" s="23"/>
      <c r="T27" s="32"/>
      <c r="U27" s="90"/>
      <c r="W27" s="91">
        <f t="shared" si="2"/>
        <v>0</v>
      </c>
      <c r="X27" s="28"/>
      <c r="Y27" s="28"/>
      <c r="Z27" s="28"/>
      <c r="AA27" s="28"/>
    </row>
    <row r="28" spans="1:31" ht="24.75" customHeight="1" x14ac:dyDescent="0.15">
      <c r="A28" s="73" t="s">
        <v>85</v>
      </c>
      <c r="B28" s="36"/>
      <c r="C28" s="64" t="s">
        <v>45</v>
      </c>
      <c r="D28" s="62" t="s">
        <v>81</v>
      </c>
      <c r="E28" s="34" t="s">
        <v>87</v>
      </c>
      <c r="F28" s="9" t="s">
        <v>99</v>
      </c>
      <c r="G28" s="3" t="s">
        <v>100</v>
      </c>
      <c r="H28" s="3" t="s">
        <v>101</v>
      </c>
      <c r="I28" s="3" t="s">
        <v>102</v>
      </c>
      <c r="J28" s="3">
        <v>2</v>
      </c>
      <c r="K28" s="3">
        <v>2</v>
      </c>
      <c r="L28" s="23">
        <v>690</v>
      </c>
      <c r="M28" s="23"/>
      <c r="N28" s="23"/>
      <c r="O28" s="23">
        <f>60+30</f>
        <v>90</v>
      </c>
      <c r="P28" s="23">
        <v>12.5</v>
      </c>
      <c r="Q28" s="23">
        <f>50+50</f>
        <v>100</v>
      </c>
      <c r="R28" s="96">
        <f>37.5</f>
        <v>37.5</v>
      </c>
      <c r="S28" s="23"/>
      <c r="T28" s="86">
        <f t="shared" ref="T28" si="4">+Q28+R28</f>
        <v>137.5</v>
      </c>
      <c r="U28" s="90">
        <f>280+280</f>
        <v>560</v>
      </c>
      <c r="W28" s="91">
        <f t="shared" si="2"/>
        <v>12.5</v>
      </c>
      <c r="X28" s="28"/>
      <c r="Y28" s="88" t="s">
        <v>104</v>
      </c>
      <c r="Z28" s="28"/>
      <c r="AA28" s="28"/>
    </row>
    <row r="29" spans="1:31" ht="24.75" customHeight="1" x14ac:dyDescent="0.15">
      <c r="A29" s="73" t="s">
        <v>85</v>
      </c>
      <c r="B29" s="36"/>
      <c r="C29" s="64" t="s">
        <v>45</v>
      </c>
      <c r="D29" s="62" t="s">
        <v>103</v>
      </c>
      <c r="E29" s="34">
        <v>32</v>
      </c>
      <c r="F29" s="9" t="s">
        <v>99</v>
      </c>
      <c r="G29" s="3" t="s">
        <v>100</v>
      </c>
      <c r="H29" s="3" t="s">
        <v>101</v>
      </c>
      <c r="I29" s="3" t="s">
        <v>102</v>
      </c>
      <c r="J29" s="3"/>
      <c r="K29" s="3"/>
      <c r="L29" s="23"/>
      <c r="M29" s="23"/>
      <c r="N29" s="23"/>
      <c r="O29" s="23"/>
      <c r="P29" s="23"/>
      <c r="Q29" s="23"/>
      <c r="R29" s="23"/>
      <c r="S29" s="23"/>
      <c r="T29" s="36">
        <f t="shared" si="3"/>
        <v>0</v>
      </c>
      <c r="U29" s="90">
        <v>280</v>
      </c>
      <c r="W29" s="91">
        <f t="shared" si="2"/>
        <v>0</v>
      </c>
      <c r="X29" s="28"/>
      <c r="Y29" s="88" t="s">
        <v>85</v>
      </c>
      <c r="Z29" s="28"/>
      <c r="AA29" s="28"/>
    </row>
    <row r="30" spans="1:31" ht="24.75" customHeight="1" x14ac:dyDescent="0.15">
      <c r="A30" s="73" t="s">
        <v>85</v>
      </c>
      <c r="B30" s="36"/>
      <c r="C30" s="64" t="s">
        <v>45</v>
      </c>
      <c r="D30" s="62" t="s">
        <v>103</v>
      </c>
      <c r="E30" s="34">
        <v>32</v>
      </c>
      <c r="F30" s="9" t="s">
        <v>82</v>
      </c>
      <c r="G30" s="3" t="s">
        <v>83</v>
      </c>
      <c r="H30" s="3" t="s">
        <v>84</v>
      </c>
      <c r="I30" s="3" t="s">
        <v>85</v>
      </c>
      <c r="J30" s="3"/>
      <c r="K30" s="3"/>
      <c r="L30" s="23"/>
      <c r="M30" s="23"/>
      <c r="N30" s="23"/>
      <c r="O30" s="23"/>
      <c r="P30" s="23"/>
      <c r="Q30" s="23"/>
      <c r="R30" s="23"/>
      <c r="S30" s="23"/>
      <c r="T30" s="36">
        <f t="shared" si="3"/>
        <v>0</v>
      </c>
      <c r="U30" s="89">
        <v>1503.75</v>
      </c>
      <c r="W30" s="91">
        <f t="shared" si="2"/>
        <v>0</v>
      </c>
      <c r="X30" s="28"/>
      <c r="Y30" s="88" t="s">
        <v>85</v>
      </c>
      <c r="Z30" s="28"/>
      <c r="AA30" s="28"/>
    </row>
    <row r="31" spans="1:31" ht="24.75" customHeight="1" x14ac:dyDescent="0.15">
      <c r="A31" s="73" t="s">
        <v>104</v>
      </c>
      <c r="B31" s="36"/>
      <c r="C31" s="62" t="s">
        <v>45</v>
      </c>
      <c r="D31" s="62" t="s">
        <v>73</v>
      </c>
      <c r="E31" s="34">
        <v>26</v>
      </c>
      <c r="F31" s="46" t="s">
        <v>105</v>
      </c>
      <c r="G31" s="47" t="s">
        <v>13</v>
      </c>
      <c r="H31" s="3" t="s">
        <v>106</v>
      </c>
      <c r="I31" s="3" t="s">
        <v>107</v>
      </c>
      <c r="J31" s="3">
        <v>23</v>
      </c>
      <c r="K31" s="3">
        <v>2</v>
      </c>
      <c r="L31" s="96">
        <v>3475.5</v>
      </c>
      <c r="M31" s="23"/>
      <c r="N31" s="23"/>
      <c r="O31" s="23">
        <v>60</v>
      </c>
      <c r="P31" s="96">
        <v>155.25</v>
      </c>
      <c r="Q31" s="23">
        <v>621</v>
      </c>
      <c r="R31" s="96">
        <v>155.25</v>
      </c>
      <c r="S31" s="23">
        <v>0</v>
      </c>
      <c r="T31" s="36">
        <f t="shared" si="3"/>
        <v>776.25</v>
      </c>
      <c r="U31" s="89">
        <v>2233.5</v>
      </c>
      <c r="W31" s="91">
        <f t="shared" si="2"/>
        <v>155.25</v>
      </c>
      <c r="X31" s="28"/>
      <c r="Y31" s="88" t="s">
        <v>135</v>
      </c>
      <c r="Z31" s="28"/>
      <c r="AA31" s="28"/>
    </row>
    <row r="32" spans="1:31" ht="24.75" customHeight="1" x14ac:dyDescent="0.15">
      <c r="A32" s="73" t="s">
        <v>104</v>
      </c>
      <c r="B32" s="36"/>
      <c r="C32" s="64" t="s">
        <v>45</v>
      </c>
      <c r="D32" s="64" t="s">
        <v>108</v>
      </c>
      <c r="E32" s="34">
        <v>34</v>
      </c>
      <c r="F32" s="9" t="s">
        <v>109</v>
      </c>
      <c r="G32" s="3" t="s">
        <v>13</v>
      </c>
      <c r="H32" s="3" t="s">
        <v>106</v>
      </c>
      <c r="I32" s="3" t="s">
        <v>107</v>
      </c>
      <c r="J32" s="3">
        <v>23</v>
      </c>
      <c r="K32" s="3">
        <v>2</v>
      </c>
      <c r="L32" s="96">
        <v>4737.5</v>
      </c>
      <c r="M32" s="23"/>
      <c r="N32" s="23"/>
      <c r="O32" s="23">
        <v>80</v>
      </c>
      <c r="P32" s="96">
        <v>201.25</v>
      </c>
      <c r="Q32" s="23">
        <v>230</v>
      </c>
      <c r="R32" s="96">
        <v>201.25</v>
      </c>
      <c r="S32" s="23">
        <v>800</v>
      </c>
      <c r="T32" s="36">
        <f t="shared" si="3"/>
        <v>431.25</v>
      </c>
      <c r="U32" s="89">
        <v>4306.25</v>
      </c>
      <c r="W32" s="91">
        <v>0</v>
      </c>
      <c r="X32" s="28"/>
      <c r="Y32" s="88" t="s">
        <v>112</v>
      </c>
      <c r="Z32" s="28"/>
      <c r="AA32" s="28"/>
    </row>
    <row r="33" spans="1:27" ht="24.75" customHeight="1" x14ac:dyDescent="0.15">
      <c r="A33" s="73" t="s">
        <v>104</v>
      </c>
      <c r="B33" s="36"/>
      <c r="C33" s="64" t="s">
        <v>94</v>
      </c>
      <c r="D33" s="64" t="s">
        <v>110</v>
      </c>
      <c r="E33" s="34"/>
      <c r="F33" s="9"/>
      <c r="G33" s="3" t="s">
        <v>97</v>
      </c>
      <c r="H33" s="3"/>
      <c r="I33" s="3"/>
      <c r="J33" s="3"/>
      <c r="K33" s="3"/>
      <c r="L33" s="23"/>
      <c r="M33" s="23"/>
      <c r="N33" s="23"/>
      <c r="O33" s="23"/>
      <c r="P33" s="23"/>
      <c r="Q33" s="23"/>
      <c r="R33" s="23"/>
      <c r="S33" s="23"/>
      <c r="T33" s="36">
        <f t="shared" si="3"/>
        <v>0</v>
      </c>
      <c r="U33" s="90"/>
      <c r="W33" s="91">
        <f t="shared" si="2"/>
        <v>0</v>
      </c>
      <c r="X33" s="28"/>
      <c r="Y33" s="28"/>
      <c r="Z33" s="28"/>
      <c r="AA33" s="108" t="s">
        <v>111</v>
      </c>
    </row>
    <row r="34" spans="1:27" ht="24.75" customHeight="1" x14ac:dyDescent="0.15">
      <c r="A34" s="73" t="s">
        <v>112</v>
      </c>
      <c r="B34" s="36"/>
      <c r="C34" s="64" t="s">
        <v>45</v>
      </c>
      <c r="D34" s="64" t="s">
        <v>73</v>
      </c>
      <c r="E34" s="34">
        <v>26</v>
      </c>
      <c r="F34" s="9" t="s">
        <v>113</v>
      </c>
      <c r="G34" s="109" t="s">
        <v>114</v>
      </c>
      <c r="H34" s="3" t="s">
        <v>104</v>
      </c>
      <c r="I34" s="3" t="s">
        <v>115</v>
      </c>
      <c r="J34" s="3">
        <v>2</v>
      </c>
      <c r="K34" s="3">
        <v>2</v>
      </c>
      <c r="L34" s="96">
        <v>271.16000000000003</v>
      </c>
      <c r="M34" s="23"/>
      <c r="N34" s="23"/>
      <c r="O34" s="23">
        <v>60</v>
      </c>
      <c r="P34" s="96">
        <v>12.5</v>
      </c>
      <c r="Q34" s="23">
        <v>0</v>
      </c>
      <c r="R34" s="23">
        <v>0</v>
      </c>
      <c r="S34" s="23">
        <v>0</v>
      </c>
      <c r="T34" s="36">
        <v>0</v>
      </c>
      <c r="U34" s="89">
        <v>258.66000000000003</v>
      </c>
      <c r="W34" s="91">
        <f t="shared" si="2"/>
        <v>12.5</v>
      </c>
      <c r="X34" s="88" t="s">
        <v>135</v>
      </c>
      <c r="Y34" s="28"/>
      <c r="Z34" s="28"/>
      <c r="AA34" s="28"/>
    </row>
    <row r="35" spans="1:27" ht="24.75" customHeight="1" x14ac:dyDescent="0.15">
      <c r="A35" s="73" t="s">
        <v>112</v>
      </c>
      <c r="B35" s="36"/>
      <c r="C35" s="64" t="s">
        <v>45</v>
      </c>
      <c r="D35" s="62" t="s">
        <v>117</v>
      </c>
      <c r="E35" s="34" t="s">
        <v>87</v>
      </c>
      <c r="F35" s="9" t="s">
        <v>99</v>
      </c>
      <c r="G35" s="3" t="s">
        <v>100</v>
      </c>
      <c r="H35" s="3" t="s">
        <v>101</v>
      </c>
      <c r="I35" s="3" t="s">
        <v>102</v>
      </c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36">
        <f t="shared" si="3"/>
        <v>0</v>
      </c>
      <c r="U35" s="90">
        <v>260</v>
      </c>
      <c r="W35" s="91">
        <f t="shared" si="2"/>
        <v>0</v>
      </c>
      <c r="X35" s="28"/>
      <c r="Y35" s="88" t="s">
        <v>112</v>
      </c>
      <c r="Z35" s="28"/>
      <c r="AA35" s="28"/>
    </row>
    <row r="36" spans="1:27" ht="24.75" customHeight="1" x14ac:dyDescent="0.15">
      <c r="A36" s="73" t="s">
        <v>112</v>
      </c>
      <c r="B36" s="36"/>
      <c r="C36" s="62" t="s">
        <v>45</v>
      </c>
      <c r="D36" s="62" t="s">
        <v>73</v>
      </c>
      <c r="E36" s="34">
        <v>26</v>
      </c>
      <c r="F36" s="9" t="s">
        <v>78</v>
      </c>
      <c r="G36" s="3" t="s">
        <v>46</v>
      </c>
      <c r="H36" s="3" t="s">
        <v>67</v>
      </c>
      <c r="I36" s="3" t="s">
        <v>79</v>
      </c>
      <c r="J36" s="3"/>
      <c r="K36" s="3"/>
      <c r="L36" s="23"/>
      <c r="M36" s="23"/>
      <c r="N36" s="23"/>
      <c r="O36" s="23"/>
      <c r="P36" s="23"/>
      <c r="Q36" s="23"/>
      <c r="R36" s="23"/>
      <c r="S36" s="23"/>
      <c r="T36" s="36">
        <f t="shared" si="3"/>
        <v>0</v>
      </c>
      <c r="U36" s="90">
        <v>100</v>
      </c>
      <c r="W36" s="91">
        <f t="shared" si="2"/>
        <v>0</v>
      </c>
      <c r="X36" s="28"/>
      <c r="Y36" s="88" t="s">
        <v>112</v>
      </c>
      <c r="Z36" s="28"/>
      <c r="AA36" s="28"/>
    </row>
    <row r="37" spans="1:27" ht="24.75" customHeight="1" x14ac:dyDescent="0.15">
      <c r="A37" s="73" t="s">
        <v>112</v>
      </c>
      <c r="B37" s="36"/>
      <c r="C37" s="62" t="s">
        <v>45</v>
      </c>
      <c r="D37" s="62" t="s">
        <v>116</v>
      </c>
      <c r="E37" s="34">
        <v>26</v>
      </c>
      <c r="F37" s="9" t="s">
        <v>82</v>
      </c>
      <c r="G37" s="3" t="s">
        <v>83</v>
      </c>
      <c r="H37" s="3" t="s">
        <v>84</v>
      </c>
      <c r="I37" s="3" t="s">
        <v>85</v>
      </c>
      <c r="J37" s="3">
        <v>11</v>
      </c>
      <c r="K37" s="3"/>
      <c r="L37" s="23"/>
      <c r="M37" s="23"/>
      <c r="N37" s="23"/>
      <c r="O37" s="23"/>
      <c r="P37" s="23"/>
      <c r="Q37" s="23"/>
      <c r="R37" s="23"/>
      <c r="S37" s="23"/>
      <c r="T37" s="36">
        <f t="shared" si="3"/>
        <v>0</v>
      </c>
      <c r="U37" s="89">
        <v>953.75</v>
      </c>
      <c r="W37" s="91">
        <f t="shared" si="2"/>
        <v>0</v>
      </c>
      <c r="X37" s="28"/>
      <c r="Y37" s="88" t="s">
        <v>112</v>
      </c>
      <c r="Z37" s="28"/>
      <c r="AA37" s="28"/>
    </row>
    <row r="38" spans="1:27" ht="24.75" customHeight="1" x14ac:dyDescent="0.15">
      <c r="A38" s="73" t="s">
        <v>112</v>
      </c>
      <c r="B38" s="36"/>
      <c r="C38" s="64" t="s">
        <v>45</v>
      </c>
      <c r="D38" s="64" t="s">
        <v>73</v>
      </c>
      <c r="E38" s="34">
        <v>26</v>
      </c>
      <c r="F38" s="9" t="s">
        <v>113</v>
      </c>
      <c r="G38" s="109" t="s">
        <v>114</v>
      </c>
      <c r="H38" s="3" t="s">
        <v>104</v>
      </c>
      <c r="I38" s="3" t="s">
        <v>115</v>
      </c>
      <c r="J38" s="3">
        <v>2</v>
      </c>
      <c r="K38" s="3"/>
      <c r="L38" s="23"/>
      <c r="M38" s="23"/>
      <c r="N38" s="23"/>
      <c r="O38" s="23"/>
      <c r="P38" s="23"/>
      <c r="Q38" s="23"/>
      <c r="R38" s="23"/>
      <c r="S38" s="23"/>
      <c r="T38" s="36">
        <f t="shared" si="3"/>
        <v>0</v>
      </c>
      <c r="U38" s="89">
        <v>258.66000000000003</v>
      </c>
      <c r="W38" s="91">
        <f t="shared" si="2"/>
        <v>0</v>
      </c>
      <c r="X38" s="28"/>
      <c r="Y38" s="88" t="s">
        <v>112</v>
      </c>
      <c r="Z38" s="28"/>
      <c r="AA38" s="28"/>
    </row>
    <row r="39" spans="1:27" ht="24.75" customHeight="1" x14ac:dyDescent="0.15">
      <c r="A39" s="73" t="s">
        <v>106</v>
      </c>
      <c r="B39" s="36"/>
      <c r="C39" s="64" t="s">
        <v>45</v>
      </c>
      <c r="D39" s="64" t="s">
        <v>108</v>
      </c>
      <c r="E39" s="34">
        <v>34</v>
      </c>
      <c r="F39" s="9" t="s">
        <v>109</v>
      </c>
      <c r="G39" s="3" t="s">
        <v>13</v>
      </c>
      <c r="H39" s="3" t="s">
        <v>106</v>
      </c>
      <c r="I39" s="3" t="s">
        <v>107</v>
      </c>
      <c r="J39" s="3">
        <v>23</v>
      </c>
      <c r="K39" s="3"/>
      <c r="L39" s="23"/>
      <c r="M39" s="23"/>
      <c r="N39" s="23"/>
      <c r="O39" s="23"/>
      <c r="P39" s="23"/>
      <c r="Q39" s="23"/>
      <c r="R39" s="23"/>
      <c r="S39" s="23"/>
      <c r="T39" s="36">
        <f t="shared" si="3"/>
        <v>0</v>
      </c>
      <c r="U39" s="89">
        <v>4306.25</v>
      </c>
      <c r="W39" s="91">
        <f t="shared" si="2"/>
        <v>0</v>
      </c>
      <c r="X39" s="28"/>
      <c r="Y39" s="88" t="s">
        <v>106</v>
      </c>
      <c r="Z39" s="88"/>
      <c r="AA39" s="28"/>
    </row>
    <row r="40" spans="1:27" ht="24.75" customHeight="1" x14ac:dyDescent="0.15">
      <c r="A40" s="73" t="s">
        <v>118</v>
      </c>
      <c r="B40" s="36"/>
      <c r="C40" s="64" t="s">
        <v>121</v>
      </c>
      <c r="D40" s="64" t="s">
        <v>108</v>
      </c>
      <c r="E40" s="34">
        <v>34</v>
      </c>
      <c r="F40" s="9" t="s">
        <v>120</v>
      </c>
      <c r="G40" s="3" t="s">
        <v>13</v>
      </c>
      <c r="H40" s="3" t="s">
        <v>106</v>
      </c>
      <c r="I40" s="3" t="s">
        <v>107</v>
      </c>
      <c r="J40" s="3">
        <v>23</v>
      </c>
      <c r="K40" s="3"/>
      <c r="L40" s="23"/>
      <c r="M40" s="23"/>
      <c r="N40" s="23"/>
      <c r="O40" s="23"/>
      <c r="P40" s="23"/>
      <c r="Q40" s="23"/>
      <c r="R40" s="23"/>
      <c r="S40" s="23">
        <v>800</v>
      </c>
      <c r="T40" s="36">
        <f t="shared" si="3"/>
        <v>0</v>
      </c>
      <c r="U40" s="90">
        <v>0</v>
      </c>
      <c r="W40" s="91">
        <f t="shared" si="2"/>
        <v>0</v>
      </c>
      <c r="X40" s="28"/>
      <c r="Y40" s="28"/>
      <c r="Z40" s="88" t="s">
        <v>129</v>
      </c>
      <c r="AA40" s="88" t="s">
        <v>119</v>
      </c>
    </row>
    <row r="41" spans="1:27" ht="24.75" customHeight="1" x14ac:dyDescent="0.15">
      <c r="A41" s="104" t="s">
        <v>122</v>
      </c>
      <c r="B41" s="98">
        <v>5991.98</v>
      </c>
      <c r="C41" s="64"/>
      <c r="D41" s="64"/>
      <c r="E41" s="34"/>
      <c r="F41" s="9"/>
      <c r="G41" s="3"/>
      <c r="H41" s="3"/>
      <c r="I41" s="3"/>
      <c r="J41" s="3"/>
      <c r="K41" s="3"/>
      <c r="L41" s="23"/>
      <c r="M41" s="23"/>
      <c r="N41" s="23"/>
      <c r="O41" s="23"/>
      <c r="P41" s="23"/>
      <c r="Q41" s="23"/>
      <c r="R41" s="23"/>
      <c r="S41" s="23"/>
      <c r="T41" s="36">
        <f t="shared" si="3"/>
        <v>0</v>
      </c>
      <c r="U41" s="90"/>
      <c r="W41" s="91">
        <f t="shared" si="2"/>
        <v>0</v>
      </c>
      <c r="X41" s="28"/>
      <c r="Y41" s="28"/>
      <c r="Z41" s="28"/>
      <c r="AA41" s="28"/>
    </row>
    <row r="42" spans="1:27" ht="24.75" customHeight="1" x14ac:dyDescent="0.15">
      <c r="A42" s="73" t="s">
        <v>123</v>
      </c>
      <c r="B42" s="36">
        <v>25</v>
      </c>
      <c r="C42" s="88" t="s">
        <v>40</v>
      </c>
      <c r="D42" s="64"/>
      <c r="E42" s="34"/>
      <c r="F42" s="9"/>
      <c r="G42" s="3"/>
      <c r="H42" s="3"/>
      <c r="I42" s="3"/>
      <c r="J42" s="3"/>
      <c r="K42" s="3"/>
      <c r="L42" s="23"/>
      <c r="M42" s="23"/>
      <c r="N42" s="23"/>
      <c r="O42" s="23"/>
      <c r="P42" s="23"/>
      <c r="Q42" s="23"/>
      <c r="R42" s="23"/>
      <c r="S42" s="23"/>
      <c r="T42" s="36">
        <f t="shared" si="3"/>
        <v>0</v>
      </c>
      <c r="U42" s="90"/>
      <c r="W42" s="91">
        <f t="shared" si="2"/>
        <v>0</v>
      </c>
      <c r="X42" s="28"/>
      <c r="Y42" s="28"/>
      <c r="Z42" s="28"/>
      <c r="AA42" s="28"/>
    </row>
    <row r="43" spans="1:27" ht="24.75" customHeight="1" x14ac:dyDescent="0.15">
      <c r="A43" s="73" t="s">
        <v>107</v>
      </c>
      <c r="B43" s="36"/>
      <c r="C43" s="64" t="s">
        <v>45</v>
      </c>
      <c r="D43" s="64" t="s">
        <v>73</v>
      </c>
      <c r="E43" s="34">
        <v>26</v>
      </c>
      <c r="F43" s="9" t="s">
        <v>124</v>
      </c>
      <c r="G43" s="109" t="s">
        <v>128</v>
      </c>
      <c r="H43" s="3" t="s">
        <v>125</v>
      </c>
      <c r="I43" s="3" t="s">
        <v>126</v>
      </c>
      <c r="J43" s="3">
        <v>15</v>
      </c>
      <c r="K43" s="3">
        <v>2</v>
      </c>
      <c r="L43" s="96">
        <v>837.81</v>
      </c>
      <c r="M43" s="23"/>
      <c r="N43" s="23"/>
      <c r="O43" s="23">
        <v>120</v>
      </c>
      <c r="P43" s="23">
        <v>135</v>
      </c>
      <c r="Q43" s="23">
        <v>540</v>
      </c>
      <c r="R43" s="23">
        <v>270</v>
      </c>
      <c r="S43" s="23">
        <v>300</v>
      </c>
      <c r="T43" s="36">
        <f t="shared" si="3"/>
        <v>810</v>
      </c>
      <c r="U43" s="90" t="s">
        <v>127</v>
      </c>
      <c r="W43" s="91">
        <f t="shared" si="2"/>
        <v>135</v>
      </c>
      <c r="X43" s="28"/>
      <c r="Y43" s="28"/>
      <c r="Z43" s="28"/>
      <c r="AA43" s="88" t="s">
        <v>175</v>
      </c>
    </row>
    <row r="44" spans="1:27" ht="24.75" customHeight="1" x14ac:dyDescent="0.15">
      <c r="A44" s="73" t="s">
        <v>129</v>
      </c>
      <c r="B44" s="36"/>
      <c r="C44" s="92" t="s">
        <v>68</v>
      </c>
      <c r="D44" s="64" t="s">
        <v>108</v>
      </c>
      <c r="E44" s="34">
        <v>34</v>
      </c>
      <c r="F44" s="9" t="s">
        <v>130</v>
      </c>
      <c r="G44" s="3" t="s">
        <v>13</v>
      </c>
      <c r="H44" s="3" t="s">
        <v>106</v>
      </c>
      <c r="I44" s="3" t="s">
        <v>107</v>
      </c>
      <c r="J44" s="3">
        <v>23</v>
      </c>
      <c r="K44" s="3"/>
      <c r="L44" s="23"/>
      <c r="M44" s="23"/>
      <c r="N44" s="23"/>
      <c r="O44" s="23"/>
      <c r="P44" s="23"/>
      <c r="Q44" s="23"/>
      <c r="R44" s="23"/>
      <c r="S44" s="23">
        <v>800</v>
      </c>
      <c r="T44" s="36">
        <f t="shared" si="3"/>
        <v>0</v>
      </c>
      <c r="U44" s="90"/>
      <c r="W44" s="91">
        <f t="shared" si="2"/>
        <v>0</v>
      </c>
      <c r="X44" s="28"/>
      <c r="Y44" s="28"/>
      <c r="Z44" s="88" t="s">
        <v>129</v>
      </c>
      <c r="AA44" s="28"/>
    </row>
    <row r="45" spans="1:27" ht="24.75" customHeight="1" x14ac:dyDescent="0.15">
      <c r="A45" s="73" t="s">
        <v>131</v>
      </c>
      <c r="B45" s="36"/>
      <c r="C45" s="64" t="s">
        <v>45</v>
      </c>
      <c r="D45" s="64" t="s">
        <v>73</v>
      </c>
      <c r="E45" s="34">
        <v>26</v>
      </c>
      <c r="F45" s="9" t="s">
        <v>132</v>
      </c>
      <c r="G45" s="3" t="s">
        <v>83</v>
      </c>
      <c r="H45" s="3" t="s">
        <v>133</v>
      </c>
      <c r="I45" s="3" t="s">
        <v>134</v>
      </c>
      <c r="J45" s="3">
        <v>3</v>
      </c>
      <c r="K45" s="3">
        <v>2</v>
      </c>
      <c r="L45" s="23">
        <v>525.75</v>
      </c>
      <c r="M45" s="23"/>
      <c r="N45" s="23"/>
      <c r="O45" s="23">
        <v>60</v>
      </c>
      <c r="P45" s="96">
        <v>20.25</v>
      </c>
      <c r="Q45" s="23">
        <v>105</v>
      </c>
      <c r="R45" s="96">
        <v>40.5</v>
      </c>
      <c r="S45" s="23">
        <v>0</v>
      </c>
      <c r="T45" s="36">
        <f t="shared" si="3"/>
        <v>145.5</v>
      </c>
      <c r="U45" s="89">
        <v>419.85</v>
      </c>
      <c r="W45" s="91">
        <f t="shared" si="2"/>
        <v>20.25</v>
      </c>
      <c r="X45" s="28"/>
      <c r="Y45" s="88" t="s">
        <v>135</v>
      </c>
      <c r="Z45" s="28"/>
      <c r="AA45" s="28"/>
    </row>
    <row r="46" spans="1:27" ht="24.75" customHeight="1" x14ac:dyDescent="0.15">
      <c r="A46" s="73" t="s">
        <v>135</v>
      </c>
      <c r="B46" s="36"/>
      <c r="C46" s="64" t="s">
        <v>94</v>
      </c>
      <c r="D46" s="64" t="s">
        <v>136</v>
      </c>
      <c r="E46" s="34"/>
      <c r="F46" s="9"/>
      <c r="G46" s="3" t="s">
        <v>97</v>
      </c>
      <c r="H46" s="3"/>
      <c r="I46" s="3"/>
      <c r="J46" s="3"/>
      <c r="K46" s="3"/>
      <c r="L46" s="23"/>
      <c r="M46" s="23"/>
      <c r="N46" s="23"/>
      <c r="O46" s="23"/>
      <c r="P46" s="23"/>
      <c r="Q46" s="23"/>
      <c r="R46" s="23"/>
      <c r="S46" s="23"/>
      <c r="T46" s="36">
        <f t="shared" si="3"/>
        <v>0</v>
      </c>
      <c r="U46" s="90"/>
      <c r="W46" s="91">
        <f t="shared" si="2"/>
        <v>0</v>
      </c>
      <c r="X46" s="28"/>
      <c r="Y46" s="88"/>
      <c r="Z46" s="28"/>
      <c r="AA46" s="88" t="s">
        <v>137</v>
      </c>
    </row>
    <row r="47" spans="1:27" ht="24.75" customHeight="1" x14ac:dyDescent="0.15">
      <c r="A47" s="73" t="s">
        <v>135</v>
      </c>
      <c r="B47" s="36"/>
      <c r="C47" s="62" t="s">
        <v>45</v>
      </c>
      <c r="D47" s="62" t="s">
        <v>73</v>
      </c>
      <c r="E47" s="34">
        <v>26</v>
      </c>
      <c r="F47" s="46" t="s">
        <v>105</v>
      </c>
      <c r="G47" s="47" t="s">
        <v>13</v>
      </c>
      <c r="H47" s="3" t="s">
        <v>106</v>
      </c>
      <c r="I47" s="3" t="s">
        <v>107</v>
      </c>
      <c r="J47" s="3">
        <v>23</v>
      </c>
      <c r="K47" s="3"/>
      <c r="L47" s="23"/>
      <c r="M47" s="23"/>
      <c r="N47" s="23"/>
      <c r="O47" s="23"/>
      <c r="P47" s="23"/>
      <c r="Q47" s="23"/>
      <c r="R47" s="23"/>
      <c r="S47" s="23"/>
      <c r="T47" s="36">
        <f t="shared" si="3"/>
        <v>0</v>
      </c>
      <c r="U47" s="89">
        <v>2233.5</v>
      </c>
      <c r="W47" s="91">
        <f t="shared" si="2"/>
        <v>0</v>
      </c>
      <c r="X47" s="28"/>
      <c r="Y47" s="88" t="s">
        <v>135</v>
      </c>
      <c r="Z47" s="28"/>
      <c r="AA47" s="28"/>
    </row>
    <row r="48" spans="1:27" ht="24.75" customHeight="1" x14ac:dyDescent="0.15">
      <c r="A48" s="73" t="s">
        <v>135</v>
      </c>
      <c r="B48" s="77"/>
      <c r="C48" s="64" t="s">
        <v>45</v>
      </c>
      <c r="D48" s="64" t="s">
        <v>73</v>
      </c>
      <c r="E48" s="34">
        <v>26</v>
      </c>
      <c r="F48" s="9" t="s">
        <v>132</v>
      </c>
      <c r="G48" s="3" t="s">
        <v>83</v>
      </c>
      <c r="H48" s="3" t="s">
        <v>133</v>
      </c>
      <c r="I48" s="3" t="s">
        <v>134</v>
      </c>
      <c r="J48" s="3">
        <v>3</v>
      </c>
      <c r="K48" s="3"/>
      <c r="L48" s="23"/>
      <c r="M48" s="23"/>
      <c r="N48" s="23"/>
      <c r="O48" s="23"/>
      <c r="P48" s="23"/>
      <c r="Q48" s="23"/>
      <c r="R48" s="23"/>
      <c r="S48" s="23"/>
      <c r="T48" s="36">
        <f t="shared" si="3"/>
        <v>0</v>
      </c>
      <c r="U48" s="89">
        <v>419.85</v>
      </c>
      <c r="W48" s="91">
        <f t="shared" si="2"/>
        <v>0</v>
      </c>
      <c r="X48" s="28"/>
      <c r="Y48" s="88" t="s">
        <v>135</v>
      </c>
      <c r="Z48" s="28"/>
      <c r="AA48" s="28"/>
    </row>
    <row r="49" spans="1:27" ht="28" customHeight="1" x14ac:dyDescent="0.2">
      <c r="A49" s="73" t="s">
        <v>134</v>
      </c>
      <c r="B49" s="77"/>
      <c r="C49" s="110" t="s">
        <v>138</v>
      </c>
      <c r="D49" s="110" t="s">
        <v>139</v>
      </c>
      <c r="E49" s="34">
        <v>30</v>
      </c>
      <c r="F49" s="9" t="s">
        <v>140</v>
      </c>
      <c r="G49" s="111" t="s">
        <v>141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6">
        <v>6000</v>
      </c>
      <c r="U49" s="90">
        <v>0</v>
      </c>
      <c r="W49" s="91">
        <f t="shared" si="2"/>
        <v>0</v>
      </c>
      <c r="X49" s="28"/>
      <c r="Y49" s="88"/>
      <c r="Z49" s="28"/>
      <c r="AA49" s="28"/>
    </row>
    <row r="50" spans="1:27" ht="24.75" customHeight="1" x14ac:dyDescent="0.15">
      <c r="A50" s="104" t="s">
        <v>142</v>
      </c>
      <c r="B50" s="112" t="s">
        <v>143</v>
      </c>
      <c r="C50" s="64"/>
      <c r="D50" s="64"/>
      <c r="E50" s="34"/>
      <c r="F50" s="9"/>
      <c r="G50" s="3"/>
      <c r="H50" s="3"/>
      <c r="I50" s="3"/>
      <c r="J50" s="3"/>
      <c r="K50" s="3"/>
      <c r="L50" s="23"/>
      <c r="M50" s="23"/>
      <c r="N50" s="23"/>
      <c r="O50" s="23"/>
      <c r="P50" s="23"/>
      <c r="Q50" s="23"/>
      <c r="R50" s="23"/>
      <c r="S50" s="23"/>
      <c r="T50" s="36">
        <f t="shared" si="3"/>
        <v>0</v>
      </c>
      <c r="U50" s="90"/>
      <c r="W50" s="91">
        <f t="shared" si="2"/>
        <v>0</v>
      </c>
      <c r="X50" s="28"/>
      <c r="Y50" s="28"/>
      <c r="Z50" s="28"/>
      <c r="AA50" s="28"/>
    </row>
    <row r="51" spans="1:27" ht="24.75" customHeight="1" x14ac:dyDescent="0.15">
      <c r="A51" s="73" t="s">
        <v>144</v>
      </c>
      <c r="B51" s="77"/>
      <c r="C51" s="64" t="s">
        <v>145</v>
      </c>
      <c r="D51" s="64" t="s">
        <v>146</v>
      </c>
      <c r="E51" s="34">
        <v>35</v>
      </c>
      <c r="F51" s="9" t="s">
        <v>147</v>
      </c>
      <c r="G51" s="3" t="s">
        <v>13</v>
      </c>
      <c r="H51" s="3" t="s">
        <v>148</v>
      </c>
      <c r="I51" s="3" t="s">
        <v>149</v>
      </c>
      <c r="J51" s="3">
        <v>19</v>
      </c>
      <c r="K51" s="3">
        <v>2</v>
      </c>
      <c r="L51" s="23">
        <f>294*19</f>
        <v>5586</v>
      </c>
      <c r="M51" s="23"/>
      <c r="N51" s="23"/>
      <c r="O51" s="23">
        <v>100</v>
      </c>
      <c r="P51" s="96">
        <f>L51*5%</f>
        <v>279.3</v>
      </c>
      <c r="Q51" s="96">
        <v>1026</v>
      </c>
      <c r="R51" s="96">
        <f>L51*5%</f>
        <v>279.3</v>
      </c>
      <c r="S51" s="23">
        <v>500</v>
      </c>
      <c r="T51" s="86">
        <f>+Q51+R51</f>
        <v>1305.3</v>
      </c>
      <c r="U51" s="113">
        <f>240*19+O51+P51</f>
        <v>4939.3</v>
      </c>
      <c r="W51" s="107" t="s">
        <v>163</v>
      </c>
      <c r="X51" s="28"/>
      <c r="Y51" s="28"/>
      <c r="Z51" s="28"/>
      <c r="AA51" s="28"/>
    </row>
    <row r="52" spans="1:27" ht="24.75" customHeight="1" x14ac:dyDescent="0.15">
      <c r="A52" s="73" t="s">
        <v>150</v>
      </c>
      <c r="B52" s="77"/>
      <c r="C52" s="64" t="s">
        <v>45</v>
      </c>
      <c r="D52" s="64" t="s">
        <v>151</v>
      </c>
      <c r="E52" s="34"/>
      <c r="F52" s="9" t="s">
        <v>152</v>
      </c>
      <c r="G52" s="3" t="s">
        <v>153</v>
      </c>
      <c r="H52" s="3" t="s">
        <v>154</v>
      </c>
      <c r="I52" s="3" t="s">
        <v>155</v>
      </c>
      <c r="J52" s="3">
        <v>8</v>
      </c>
      <c r="K52" s="3">
        <v>3</v>
      </c>
      <c r="L52" s="23">
        <v>5408</v>
      </c>
      <c r="M52" s="23"/>
      <c r="N52" s="23"/>
      <c r="O52" s="23"/>
      <c r="P52" s="96">
        <v>270.39999999999998</v>
      </c>
      <c r="Q52" s="96">
        <f>+L52*22.5%</f>
        <v>1216.8</v>
      </c>
      <c r="R52" s="96">
        <f>L52*10%</f>
        <v>540.80000000000007</v>
      </c>
      <c r="S52" s="96">
        <v>1500</v>
      </c>
      <c r="T52" s="96">
        <f t="shared" si="3"/>
        <v>1757.6</v>
      </c>
      <c r="U52" s="113">
        <v>4461.6000000000004</v>
      </c>
      <c r="W52" s="91">
        <f t="shared" si="2"/>
        <v>270.39999999999998</v>
      </c>
      <c r="X52" s="88" t="s">
        <v>171</v>
      </c>
      <c r="Y52" s="28"/>
      <c r="Z52" s="28"/>
      <c r="AA52" s="28"/>
    </row>
    <row r="53" spans="1:27" ht="24.75" customHeight="1" x14ac:dyDescent="0.15">
      <c r="A53" s="73" t="s">
        <v>157</v>
      </c>
      <c r="B53" s="77"/>
      <c r="C53" s="64" t="s">
        <v>145</v>
      </c>
      <c r="D53" s="64" t="s">
        <v>146</v>
      </c>
      <c r="E53" s="34">
        <v>35</v>
      </c>
      <c r="F53" s="9" t="s">
        <v>156</v>
      </c>
      <c r="G53" s="3" t="s">
        <v>13</v>
      </c>
      <c r="H53" s="3" t="s">
        <v>148</v>
      </c>
      <c r="I53" s="3" t="s">
        <v>149</v>
      </c>
      <c r="J53" s="3">
        <v>19</v>
      </c>
      <c r="K53" s="3"/>
      <c r="L53" s="96"/>
      <c r="M53" s="96"/>
      <c r="N53" s="96"/>
      <c r="O53" s="96"/>
      <c r="P53" s="96"/>
      <c r="Q53" s="96"/>
      <c r="R53" s="96"/>
      <c r="S53" s="96">
        <v>500</v>
      </c>
      <c r="T53" s="96"/>
      <c r="U53" s="113"/>
      <c r="W53" s="91"/>
      <c r="X53" s="28"/>
      <c r="Y53" s="28"/>
      <c r="Z53" s="88" t="s">
        <v>157</v>
      </c>
      <c r="AA53" s="28"/>
    </row>
    <row r="54" spans="1:27" ht="24.75" customHeight="1" x14ac:dyDescent="0.15">
      <c r="A54" s="73" t="s">
        <v>158</v>
      </c>
      <c r="B54" s="77"/>
      <c r="C54" s="64" t="s">
        <v>145</v>
      </c>
      <c r="D54" s="110" t="s">
        <v>159</v>
      </c>
      <c r="E54" s="34">
        <v>37</v>
      </c>
      <c r="F54" s="9" t="s">
        <v>160</v>
      </c>
      <c r="G54" s="3" t="s">
        <v>13</v>
      </c>
      <c r="H54" s="3" t="s">
        <v>161</v>
      </c>
      <c r="I54" s="3" t="s">
        <v>162</v>
      </c>
      <c r="J54" s="3">
        <v>3</v>
      </c>
      <c r="K54" s="3">
        <v>2</v>
      </c>
      <c r="L54" s="96">
        <v>1981.19</v>
      </c>
      <c r="M54" s="96"/>
      <c r="N54" s="96"/>
      <c r="O54" s="96"/>
      <c r="P54" s="96">
        <v>80.86</v>
      </c>
      <c r="Q54" s="96">
        <v>363.89</v>
      </c>
      <c r="R54" s="96">
        <v>198.12</v>
      </c>
      <c r="S54" s="96">
        <v>500</v>
      </c>
      <c r="T54" s="96">
        <f t="shared" si="3"/>
        <v>562.01</v>
      </c>
      <c r="U54" s="113">
        <v>1698.16</v>
      </c>
      <c r="W54" s="107" t="s">
        <v>163</v>
      </c>
      <c r="X54" s="28"/>
      <c r="Y54" s="28"/>
      <c r="Z54" s="28"/>
      <c r="AA54" s="28"/>
    </row>
    <row r="55" spans="1:27" ht="24.75" customHeight="1" x14ac:dyDescent="0.15">
      <c r="A55" s="73" t="s">
        <v>164</v>
      </c>
      <c r="B55" s="77"/>
      <c r="C55" s="64" t="s">
        <v>145</v>
      </c>
      <c r="D55" s="64" t="s">
        <v>73</v>
      </c>
      <c r="E55" s="34">
        <v>26</v>
      </c>
      <c r="F55" s="9" t="s">
        <v>165</v>
      </c>
      <c r="G55" s="3" t="s">
        <v>166</v>
      </c>
      <c r="H55" s="3" t="s">
        <v>169</v>
      </c>
      <c r="I55" s="3" t="s">
        <v>168</v>
      </c>
      <c r="J55" s="3">
        <v>9</v>
      </c>
      <c r="K55" s="3">
        <v>2</v>
      </c>
      <c r="L55" s="115">
        <v>1125</v>
      </c>
      <c r="M55" s="23"/>
      <c r="N55" s="23"/>
      <c r="O55" s="114">
        <v>60</v>
      </c>
      <c r="P55" s="115">
        <v>56.25</v>
      </c>
      <c r="Q55" s="115">
        <f>+L55*20%</f>
        <v>225</v>
      </c>
      <c r="R55" s="115">
        <v>0</v>
      </c>
      <c r="S55" s="115">
        <v>300</v>
      </c>
      <c r="T55" s="96">
        <f>Q55</f>
        <v>225</v>
      </c>
      <c r="U55" s="113">
        <f>L55-Q55+O55</f>
        <v>960</v>
      </c>
      <c r="W55" s="91"/>
      <c r="X55" s="28"/>
      <c r="Y55" s="28"/>
      <c r="Z55" s="28"/>
      <c r="AA55" s="118" t="s">
        <v>172</v>
      </c>
    </row>
    <row r="56" spans="1:27" ht="24.75" customHeight="1" x14ac:dyDescent="0.2">
      <c r="A56" s="73" t="s">
        <v>167</v>
      </c>
      <c r="B56" s="77"/>
      <c r="C56" s="64" t="s">
        <v>145</v>
      </c>
      <c r="D56" s="110" t="s">
        <v>159</v>
      </c>
      <c r="E56" s="34">
        <v>37</v>
      </c>
      <c r="F56" s="9" t="s">
        <v>160</v>
      </c>
      <c r="G56" s="3" t="s">
        <v>13</v>
      </c>
      <c r="H56" s="3" t="s">
        <v>161</v>
      </c>
      <c r="I56" s="3" t="s">
        <v>162</v>
      </c>
      <c r="J56" s="3"/>
      <c r="K56" s="3"/>
      <c r="L56" s="24"/>
      <c r="M56" s="23"/>
      <c r="N56" s="25"/>
      <c r="O56" s="66"/>
      <c r="P56" s="66"/>
      <c r="Q56" s="66"/>
      <c r="R56" s="66"/>
      <c r="S56" s="66">
        <v>500</v>
      </c>
      <c r="T56" s="36">
        <f t="shared" si="3"/>
        <v>0</v>
      </c>
      <c r="U56" s="8"/>
      <c r="W56" s="91">
        <f t="shared" si="2"/>
        <v>0</v>
      </c>
      <c r="X56" s="28"/>
      <c r="Y56" s="28"/>
      <c r="Z56" s="88" t="s">
        <v>167</v>
      </c>
      <c r="AA56" s="28"/>
    </row>
    <row r="57" spans="1:27" ht="24.75" customHeight="1" x14ac:dyDescent="0.2">
      <c r="A57" s="73" t="s">
        <v>170</v>
      </c>
      <c r="B57" s="116">
        <v>4837.2</v>
      </c>
      <c r="C57" s="64" t="s">
        <v>45</v>
      </c>
      <c r="D57" s="64" t="s">
        <v>151</v>
      </c>
      <c r="E57" s="34">
        <v>38</v>
      </c>
      <c r="F57" s="9" t="s">
        <v>152</v>
      </c>
      <c r="G57" s="3" t="s">
        <v>153</v>
      </c>
      <c r="H57" s="3" t="s">
        <v>154</v>
      </c>
      <c r="I57" s="3" t="s">
        <v>155</v>
      </c>
      <c r="J57" s="3"/>
      <c r="K57" s="3"/>
      <c r="L57" s="24"/>
      <c r="M57" s="23"/>
      <c r="N57" s="25"/>
      <c r="O57" s="67"/>
      <c r="P57" s="96"/>
      <c r="Q57" s="67"/>
      <c r="R57" s="67"/>
      <c r="S57" s="67">
        <v>1500</v>
      </c>
      <c r="T57" s="36"/>
      <c r="U57" s="8"/>
      <c r="W57" s="91"/>
      <c r="X57" s="28"/>
      <c r="Y57" s="28"/>
      <c r="Z57" s="88" t="s">
        <v>170</v>
      </c>
      <c r="AA57" s="28"/>
    </row>
    <row r="58" spans="1:27" ht="24.75" customHeight="1" x14ac:dyDescent="0.2">
      <c r="A58" s="73"/>
      <c r="B58" s="77"/>
      <c r="C58" s="64"/>
      <c r="D58" s="110"/>
      <c r="E58" s="74"/>
      <c r="F58" s="9"/>
      <c r="G58" s="3"/>
      <c r="H58" s="3"/>
      <c r="I58" s="3"/>
      <c r="J58" s="3"/>
      <c r="K58" s="3"/>
      <c r="L58" s="24"/>
      <c r="M58" s="23"/>
      <c r="N58" s="25"/>
      <c r="O58" s="67"/>
      <c r="P58" s="67"/>
      <c r="Q58" s="67"/>
      <c r="R58" s="67"/>
      <c r="S58" s="67"/>
      <c r="T58" s="36"/>
      <c r="U58" s="8"/>
      <c r="W58" s="91"/>
      <c r="X58" s="28"/>
      <c r="Y58" s="28"/>
      <c r="Z58" s="88"/>
      <c r="AA58" s="28"/>
    </row>
    <row r="59" spans="1:27" ht="24.75" customHeight="1" x14ac:dyDescent="0.2">
      <c r="A59" s="73" t="s">
        <v>173</v>
      </c>
      <c r="B59" s="330" t="s">
        <v>174</v>
      </c>
      <c r="C59" s="331"/>
      <c r="D59" s="331"/>
      <c r="E59" s="331"/>
      <c r="F59" s="331"/>
      <c r="G59" s="331"/>
      <c r="H59" s="332"/>
      <c r="I59" s="3"/>
      <c r="J59" s="3"/>
      <c r="K59" s="3"/>
      <c r="L59" s="24"/>
      <c r="M59" s="23"/>
      <c r="N59" s="25"/>
      <c r="O59" s="67"/>
      <c r="P59" s="67"/>
      <c r="Q59" s="67"/>
      <c r="R59" s="67"/>
      <c r="S59" s="67"/>
      <c r="T59" s="36"/>
      <c r="U59" s="8"/>
      <c r="W59" s="91"/>
      <c r="X59" s="28"/>
      <c r="Y59" s="28"/>
      <c r="Z59" s="88"/>
      <c r="AA59" s="28"/>
    </row>
    <row r="60" spans="1:27" ht="24.75" customHeight="1" x14ac:dyDescent="0.2">
      <c r="A60" s="104" t="s">
        <v>176</v>
      </c>
      <c r="B60" s="117">
        <v>1219.06</v>
      </c>
      <c r="C60" s="64"/>
      <c r="D60" s="110"/>
      <c r="E60" s="74"/>
      <c r="F60" s="9"/>
      <c r="G60" s="3"/>
      <c r="H60" s="3"/>
      <c r="I60" s="3"/>
      <c r="J60" s="3"/>
      <c r="K60" s="3"/>
      <c r="L60" s="24"/>
      <c r="M60" s="23"/>
      <c r="N60" s="25"/>
      <c r="O60" s="67"/>
      <c r="P60" s="67"/>
      <c r="Q60" s="67"/>
      <c r="R60" s="67"/>
      <c r="S60" s="67"/>
      <c r="T60" s="36"/>
      <c r="U60" s="8"/>
      <c r="W60" s="91"/>
      <c r="X60" s="28"/>
      <c r="Y60" s="28"/>
      <c r="Z60" s="88"/>
      <c r="AA60" s="28"/>
    </row>
    <row r="61" spans="1:27" ht="24.75" customHeight="1" x14ac:dyDescent="0.2">
      <c r="A61" s="73" t="s">
        <v>176</v>
      </c>
      <c r="B61" s="116"/>
      <c r="C61" s="64" t="s">
        <v>177</v>
      </c>
      <c r="D61" s="110" t="s">
        <v>178</v>
      </c>
      <c r="E61" s="74"/>
      <c r="F61" s="9" t="s">
        <v>179</v>
      </c>
      <c r="G61" s="3" t="s">
        <v>180</v>
      </c>
      <c r="H61" s="3"/>
      <c r="I61" s="3"/>
      <c r="J61" s="3"/>
      <c r="K61" s="3"/>
      <c r="L61" s="24"/>
      <c r="M61" s="23"/>
      <c r="N61" s="25"/>
      <c r="O61" s="67"/>
      <c r="P61" s="67"/>
      <c r="Q61" s="67"/>
      <c r="R61" s="67"/>
      <c r="S61" s="67"/>
      <c r="T61" s="36">
        <v>50</v>
      </c>
      <c r="U61" s="113"/>
      <c r="W61" s="91"/>
      <c r="X61" s="28"/>
      <c r="Y61" s="28"/>
      <c r="Z61" s="88"/>
      <c r="AA61" s="28"/>
    </row>
    <row r="62" spans="1:27" ht="24.75" customHeight="1" x14ac:dyDescent="0.2">
      <c r="A62" s="73" t="s">
        <v>181</v>
      </c>
      <c r="B62" s="116"/>
      <c r="C62" s="64" t="s">
        <v>145</v>
      </c>
      <c r="D62" s="64" t="s">
        <v>73</v>
      </c>
      <c r="E62" s="34">
        <v>26</v>
      </c>
      <c r="F62" s="9" t="s">
        <v>182</v>
      </c>
      <c r="G62" s="3" t="s">
        <v>450</v>
      </c>
      <c r="H62" s="3" t="s">
        <v>183</v>
      </c>
      <c r="I62" s="3" t="s">
        <v>184</v>
      </c>
      <c r="J62" s="3">
        <v>2</v>
      </c>
      <c r="K62" s="3">
        <v>2</v>
      </c>
      <c r="L62" s="119">
        <v>420</v>
      </c>
      <c r="M62" s="23"/>
      <c r="N62" s="25"/>
      <c r="O62" s="67">
        <v>60</v>
      </c>
      <c r="P62" s="67">
        <v>21</v>
      </c>
      <c r="Q62" s="120">
        <f>79.53+4.47</f>
        <v>84</v>
      </c>
      <c r="R62" s="67"/>
      <c r="S62" s="67"/>
      <c r="T62" s="86">
        <v>4.47</v>
      </c>
      <c r="U62" s="113">
        <v>375</v>
      </c>
      <c r="W62" s="91">
        <v>21</v>
      </c>
      <c r="X62" s="88" t="s">
        <v>202</v>
      </c>
      <c r="Y62" s="88" t="s">
        <v>185</v>
      </c>
      <c r="Z62" s="88"/>
      <c r="AA62" s="28"/>
    </row>
    <row r="63" spans="1:27" ht="24.75" customHeight="1" x14ac:dyDescent="0.2">
      <c r="A63" s="73" t="s">
        <v>181</v>
      </c>
      <c r="B63" s="116"/>
      <c r="C63" s="64" t="s">
        <v>145</v>
      </c>
      <c r="D63" s="110" t="s">
        <v>186</v>
      </c>
      <c r="E63" s="74">
        <v>39</v>
      </c>
      <c r="F63" s="9" t="s">
        <v>187</v>
      </c>
      <c r="G63" s="3" t="s">
        <v>188</v>
      </c>
      <c r="H63" s="3" t="s">
        <v>189</v>
      </c>
      <c r="I63" s="3" t="s">
        <v>190</v>
      </c>
      <c r="J63" s="3">
        <v>10</v>
      </c>
      <c r="K63" s="3">
        <v>3</v>
      </c>
      <c r="L63" s="24">
        <v>21747</v>
      </c>
      <c r="M63" s="23"/>
      <c r="N63" s="25"/>
      <c r="O63" s="67">
        <v>0</v>
      </c>
      <c r="P63" s="67">
        <v>900</v>
      </c>
      <c r="Q63" s="67">
        <v>2747</v>
      </c>
      <c r="R63" s="67">
        <v>400</v>
      </c>
      <c r="S63" s="67">
        <v>500</v>
      </c>
      <c r="T63" s="36">
        <f>+Q63+R63</f>
        <v>3147</v>
      </c>
      <c r="U63" s="113">
        <v>18000</v>
      </c>
      <c r="W63" s="107" t="s">
        <v>163</v>
      </c>
      <c r="X63" s="28"/>
      <c r="Y63" s="88" t="s">
        <v>192</v>
      </c>
      <c r="Z63" s="88"/>
      <c r="AA63" s="28"/>
    </row>
    <row r="64" spans="1:27" ht="24.75" customHeight="1" x14ac:dyDescent="0.2">
      <c r="A64" s="73" t="s">
        <v>181</v>
      </c>
      <c r="B64" s="116"/>
      <c r="C64" s="64" t="s">
        <v>145</v>
      </c>
      <c r="D64" s="110" t="s">
        <v>73</v>
      </c>
      <c r="E64" s="74">
        <v>26</v>
      </c>
      <c r="F64" s="9" t="s">
        <v>191</v>
      </c>
      <c r="G64" s="3" t="s">
        <v>203</v>
      </c>
      <c r="H64" s="3" t="s">
        <v>181</v>
      </c>
      <c r="I64" s="3" t="s">
        <v>204</v>
      </c>
      <c r="J64" s="3">
        <v>16</v>
      </c>
      <c r="K64" s="3">
        <v>2</v>
      </c>
      <c r="L64" s="24">
        <v>3935</v>
      </c>
      <c r="M64" s="23"/>
      <c r="N64" s="25"/>
      <c r="O64" s="67">
        <v>60</v>
      </c>
      <c r="P64" s="119">
        <v>196.75</v>
      </c>
      <c r="Q64" s="67">
        <v>787</v>
      </c>
      <c r="R64" s="67"/>
      <c r="S64" s="67"/>
      <c r="T64" s="36">
        <f>Q64</f>
        <v>787</v>
      </c>
      <c r="U64" s="113">
        <v>2352.98</v>
      </c>
      <c r="W64" s="91"/>
      <c r="X64" s="28"/>
      <c r="Y64" s="88" t="s">
        <v>202</v>
      </c>
      <c r="Z64" s="88"/>
      <c r="AA64" s="28"/>
    </row>
    <row r="65" spans="1:27" ht="24.75" customHeight="1" x14ac:dyDescent="0.2">
      <c r="A65" s="73"/>
      <c r="B65" s="116"/>
      <c r="C65" s="64"/>
      <c r="D65" s="110"/>
      <c r="E65" s="74"/>
      <c r="F65" s="9"/>
      <c r="G65" s="3"/>
      <c r="H65" s="3"/>
      <c r="I65" s="3"/>
      <c r="J65" s="3"/>
      <c r="K65" s="3"/>
      <c r="L65" s="24"/>
      <c r="M65" s="23"/>
      <c r="N65" s="25"/>
      <c r="O65" s="67"/>
      <c r="P65" s="67"/>
      <c r="Q65" s="67"/>
      <c r="R65" s="67"/>
      <c r="S65" s="67"/>
      <c r="T65" s="36"/>
      <c r="U65" s="113"/>
      <c r="W65" s="91"/>
      <c r="X65" s="28"/>
      <c r="Y65" s="28"/>
      <c r="Z65" s="88"/>
      <c r="AA65" s="28"/>
    </row>
    <row r="66" spans="1:27" ht="24.75" customHeight="1" x14ac:dyDescent="0.2">
      <c r="A66" s="73"/>
      <c r="B66" s="116"/>
      <c r="C66" s="64"/>
      <c r="D66" s="110"/>
      <c r="E66" s="74"/>
      <c r="F66" s="9"/>
      <c r="G66" s="3"/>
      <c r="H66" s="3"/>
      <c r="I66" s="3"/>
      <c r="J66" s="3"/>
      <c r="K66" s="3"/>
      <c r="L66" s="24"/>
      <c r="M66" s="23"/>
      <c r="N66" s="25"/>
      <c r="O66" s="67"/>
      <c r="P66" s="67"/>
      <c r="Q66" s="67"/>
      <c r="R66" s="67"/>
      <c r="S66" s="67"/>
      <c r="T66" s="36"/>
      <c r="U66" s="8"/>
      <c r="W66" s="91"/>
      <c r="X66" s="28"/>
      <c r="Y66" s="28"/>
      <c r="Z66" s="88"/>
      <c r="AA66" s="28"/>
    </row>
    <row r="67" spans="1:27" ht="24.75" customHeight="1" x14ac:dyDescent="0.2">
      <c r="A67" s="73"/>
      <c r="B67" s="116"/>
      <c r="C67" s="64"/>
      <c r="D67" s="110"/>
      <c r="E67" s="74"/>
      <c r="F67" s="9"/>
      <c r="G67" s="3"/>
      <c r="H67" s="3"/>
      <c r="I67" s="3"/>
      <c r="J67" s="3"/>
      <c r="K67" s="3"/>
      <c r="L67" s="24"/>
      <c r="M67" s="23"/>
      <c r="N67" s="25"/>
      <c r="O67" s="67"/>
      <c r="P67" s="67"/>
      <c r="Q67" s="67"/>
      <c r="R67" s="67"/>
      <c r="S67" s="67"/>
      <c r="T67" s="36"/>
      <c r="U67" s="8"/>
      <c r="W67" s="91"/>
      <c r="X67" s="28"/>
      <c r="Y67" s="28"/>
      <c r="Z67" s="88"/>
      <c r="AA67" s="28"/>
    </row>
    <row r="68" spans="1:27" ht="24.75" customHeight="1" x14ac:dyDescent="0.2">
      <c r="A68" s="73"/>
      <c r="B68" s="116"/>
      <c r="C68" s="64"/>
      <c r="D68" s="64"/>
      <c r="E68" s="64"/>
      <c r="F68" s="9"/>
      <c r="G68" s="3"/>
      <c r="H68" s="3"/>
      <c r="I68" s="3"/>
      <c r="J68" s="3"/>
      <c r="K68" s="3"/>
      <c r="L68" s="24"/>
      <c r="M68" s="23"/>
      <c r="N68" s="25"/>
      <c r="O68" s="67"/>
      <c r="P68" s="67"/>
      <c r="Q68" s="67"/>
      <c r="R68" s="67"/>
      <c r="S68" s="67"/>
      <c r="T68" s="36">
        <f t="shared" si="3"/>
        <v>0</v>
      </c>
      <c r="U68" s="8"/>
      <c r="W68" s="91">
        <f t="shared" si="2"/>
        <v>0</v>
      </c>
      <c r="X68" s="28"/>
      <c r="Y68" s="28"/>
      <c r="Z68" s="28"/>
      <c r="AA68" s="28"/>
    </row>
    <row r="69" spans="1:27" ht="24.75" customHeight="1" thickBot="1" x14ac:dyDescent="0.25">
      <c r="A69" s="73"/>
      <c r="B69" s="116"/>
      <c r="C69" s="64"/>
      <c r="D69" s="64"/>
      <c r="E69" s="64"/>
      <c r="F69" s="9"/>
      <c r="G69" s="3"/>
      <c r="H69" s="3"/>
      <c r="I69" s="3"/>
      <c r="J69" s="3"/>
      <c r="K69" s="3"/>
      <c r="L69" s="24"/>
      <c r="M69" s="121"/>
      <c r="N69" s="122"/>
      <c r="O69" s="67"/>
      <c r="P69" s="67"/>
      <c r="Q69" s="67"/>
      <c r="R69" s="67"/>
      <c r="S69" s="67"/>
      <c r="T69" s="123"/>
      <c r="U69" s="8"/>
      <c r="W69" s="91"/>
      <c r="X69" s="28"/>
      <c r="Y69" s="28"/>
      <c r="Z69" s="28"/>
      <c r="AA69" s="28"/>
    </row>
    <row r="70" spans="1:27" ht="24.75" customHeight="1" thickTop="1" thickBot="1" x14ac:dyDescent="0.2">
      <c r="A70" s="73"/>
      <c r="B70" s="116"/>
      <c r="C70" s="64"/>
      <c r="D70" s="64"/>
      <c r="E70" s="64"/>
      <c r="F70" s="9"/>
      <c r="G70" s="3"/>
      <c r="H70" s="3"/>
      <c r="I70" s="3"/>
      <c r="J70" s="3"/>
      <c r="K70" s="3"/>
      <c r="L70" s="54"/>
      <c r="M70" s="7"/>
      <c r="N70"/>
      <c r="O70" s="28"/>
      <c r="P70" s="28"/>
      <c r="Q70" s="28"/>
      <c r="R70" s="28"/>
      <c r="S70" s="28"/>
      <c r="T70" s="106">
        <f>SUM(T3:T68)</f>
        <v>17992.510000000002</v>
      </c>
      <c r="U70" s="8"/>
      <c r="V70" s="22"/>
      <c r="W70" s="28"/>
      <c r="X70" s="28"/>
      <c r="Y70" s="28"/>
      <c r="Z70" s="28"/>
      <c r="AA70" s="28"/>
    </row>
    <row r="71" spans="1:27" ht="24" customHeight="1" thickTop="1" x14ac:dyDescent="0.2">
      <c r="H71" s="1"/>
      <c r="I71" s="1"/>
      <c r="J71" s="1"/>
      <c r="K71" s="1"/>
      <c r="L71" s="316"/>
      <c r="M71" s="317"/>
      <c r="N71"/>
      <c r="O71"/>
      <c r="P71"/>
      <c r="Q71"/>
      <c r="R71"/>
      <c r="S71"/>
      <c r="T71"/>
      <c r="U71"/>
    </row>
    <row r="72" spans="1:27" ht="21.75" customHeight="1" x14ac:dyDescent="0.2">
      <c r="H72" s="51"/>
      <c r="I72" s="51"/>
      <c r="J72" s="51"/>
      <c r="K72" s="51"/>
      <c r="L72"/>
      <c r="M72"/>
      <c r="N72"/>
      <c r="O72"/>
      <c r="P72"/>
      <c r="Q72"/>
      <c r="R72"/>
      <c r="S72"/>
      <c r="T72"/>
      <c r="U72"/>
    </row>
    <row r="73" spans="1:27" ht="21" customHeight="1" x14ac:dyDescent="0.2">
      <c r="H73" s="52"/>
      <c r="I73" s="52"/>
      <c r="J73" s="52"/>
      <c r="K73" s="52"/>
      <c r="L73"/>
      <c r="M73"/>
      <c r="N73"/>
      <c r="O73"/>
      <c r="P73"/>
      <c r="Q73"/>
      <c r="R73"/>
      <c r="S73"/>
      <c r="T73"/>
      <c r="U73"/>
    </row>
    <row r="74" spans="1:27" ht="21" customHeight="1" x14ac:dyDescent="0.2">
      <c r="H74" s="53"/>
      <c r="I74" s="53"/>
      <c r="J74" s="53"/>
      <c r="K74" s="53"/>
      <c r="L74"/>
      <c r="M74"/>
      <c r="N74"/>
      <c r="O74"/>
      <c r="P74"/>
      <c r="Q74"/>
      <c r="R74"/>
      <c r="S74"/>
      <c r="T74"/>
      <c r="U74"/>
    </row>
    <row r="75" spans="1:27" ht="20" customHeight="1" x14ac:dyDescent="0.2">
      <c r="H75" s="53"/>
      <c r="I75" s="53"/>
      <c r="J75" s="53"/>
      <c r="K75" s="53"/>
      <c r="L75"/>
      <c r="M75"/>
      <c r="N75"/>
      <c r="O75"/>
      <c r="P75"/>
      <c r="Q75"/>
      <c r="R75"/>
      <c r="S75"/>
      <c r="T75"/>
      <c r="U75"/>
    </row>
    <row r="76" spans="1:27" ht="21" customHeight="1" x14ac:dyDescent="0.2">
      <c r="H76" s="52"/>
      <c r="I76" s="52"/>
      <c r="J76" s="52"/>
      <c r="K76" s="52"/>
      <c r="L76"/>
      <c r="M76"/>
      <c r="N76"/>
      <c r="O76"/>
      <c r="P76"/>
      <c r="Q76"/>
      <c r="R76"/>
      <c r="S76"/>
      <c r="T76"/>
      <c r="U76"/>
    </row>
    <row r="77" spans="1:27" ht="21" customHeight="1" x14ac:dyDescent="0.2">
      <c r="F77" s="5"/>
      <c r="H77" s="52"/>
      <c r="I77" s="52"/>
      <c r="J77" s="52"/>
      <c r="K77" s="52"/>
      <c r="N77" s="2"/>
      <c r="O77" s="2"/>
      <c r="P77" s="2"/>
      <c r="Q77" s="2"/>
      <c r="R77" s="2"/>
      <c r="S77" s="2"/>
      <c r="U77"/>
    </row>
    <row r="78" spans="1:27" x14ac:dyDescent="0.2">
      <c r="F78" s="5"/>
      <c r="N78" s="2"/>
      <c r="O78" s="2"/>
      <c r="P78" s="2"/>
      <c r="Q78" s="2"/>
      <c r="R78" s="2"/>
      <c r="S78" s="2"/>
      <c r="U78" s="2"/>
    </row>
    <row r="79" spans="1:27" x14ac:dyDescent="0.2">
      <c r="F79" s="5"/>
      <c r="N79" s="2"/>
      <c r="O79" s="2"/>
      <c r="P79" s="2"/>
      <c r="Q79" s="2"/>
      <c r="R79" s="2"/>
      <c r="S79" s="2"/>
      <c r="U79" s="2"/>
    </row>
    <row r="80" spans="1:27" x14ac:dyDescent="0.2">
      <c r="F80" s="5"/>
      <c r="N80" s="2"/>
      <c r="O80" s="2"/>
      <c r="P80" s="2"/>
      <c r="Q80" s="2"/>
      <c r="R80" s="2"/>
      <c r="S80" s="2"/>
      <c r="U80" s="2"/>
    </row>
    <row r="81" spans="6:21" x14ac:dyDescent="0.2">
      <c r="F81" s="5"/>
      <c r="N81" s="2"/>
      <c r="O81" s="2"/>
      <c r="P81" s="2"/>
      <c r="Q81" s="2"/>
      <c r="R81" s="2"/>
      <c r="S81" s="2"/>
      <c r="U81" s="2"/>
    </row>
    <row r="82" spans="6:21" x14ac:dyDescent="0.2">
      <c r="F82" s="5"/>
      <c r="N82" s="2"/>
      <c r="O82" s="2"/>
      <c r="P82" s="2"/>
      <c r="Q82" s="2"/>
      <c r="R82" s="2"/>
      <c r="S82" s="2"/>
      <c r="U82" s="2"/>
    </row>
    <row r="83" spans="6:21" x14ac:dyDescent="0.2">
      <c r="F83" s="5"/>
      <c r="N83" s="2"/>
      <c r="O83" s="2"/>
      <c r="P83" s="2"/>
      <c r="Q83" s="2"/>
      <c r="R83" s="2"/>
      <c r="S83" s="2"/>
      <c r="U83" s="2"/>
    </row>
    <row r="84" spans="6:21" x14ac:dyDescent="0.2">
      <c r="F84" s="5"/>
      <c r="N84" s="2"/>
      <c r="O84" s="2"/>
      <c r="P84" s="2"/>
      <c r="Q84" s="2"/>
      <c r="R84" s="2"/>
      <c r="S84" s="2"/>
      <c r="U84" s="2"/>
    </row>
    <row r="85" spans="6:21" x14ac:dyDescent="0.2">
      <c r="F85" s="5"/>
      <c r="N85" s="2"/>
      <c r="O85" s="2"/>
      <c r="P85" s="2"/>
      <c r="Q85" s="2"/>
      <c r="R85" s="2"/>
      <c r="S85" s="2"/>
      <c r="U85" s="2"/>
    </row>
    <row r="86" spans="6:21" x14ac:dyDescent="0.2">
      <c r="F86" s="5"/>
      <c r="U86" s="2"/>
    </row>
  </sheetData>
  <mergeCells count="4">
    <mergeCell ref="C1:T1"/>
    <mergeCell ref="L71:M71"/>
    <mergeCell ref="AA26:AE26"/>
    <mergeCell ref="B59:H59"/>
  </mergeCells>
  <phoneticPr fontId="2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B5F0-3C04-1344-9F57-91801C925289}">
  <dimension ref="A1:AK76"/>
  <sheetViews>
    <sheetView zoomScale="98" zoomScaleNormal="98" workbookViewId="0">
      <pane ySplit="1" topLeftCell="A35" activePane="bottomLeft" state="frozen"/>
      <selection pane="bottomLeft" activeCell="G33" sqref="G33"/>
    </sheetView>
  </sheetViews>
  <sheetFormatPr baseColWidth="10" defaultRowHeight="13" x14ac:dyDescent="0.15"/>
  <cols>
    <col min="2" max="2" width="8.6640625" customWidth="1"/>
    <col min="3" max="3" width="18.1640625" customWidth="1"/>
    <col min="4" max="4" width="25" customWidth="1"/>
    <col min="6" max="6" width="21.5" customWidth="1"/>
    <col min="7" max="7" width="24.1640625" customWidth="1"/>
    <col min="15" max="15" width="13" customWidth="1"/>
    <col min="18" max="18" width="15.33203125" customWidth="1"/>
    <col min="19" max="19" width="12.5" customWidth="1"/>
    <col min="25" max="25" width="33.6640625" customWidth="1"/>
    <col min="28" max="28" width="19.33203125" customWidth="1"/>
    <col min="29" max="29" width="16.1640625" customWidth="1"/>
    <col min="30" max="30" width="124" customWidth="1"/>
  </cols>
  <sheetData>
    <row r="1" spans="1:37" ht="99" customHeight="1" thickBot="1" x14ac:dyDescent="0.25">
      <c r="A1" s="124" t="s">
        <v>5</v>
      </c>
      <c r="B1" s="125" t="s">
        <v>32</v>
      </c>
      <c r="C1" s="126" t="s">
        <v>31</v>
      </c>
      <c r="D1" s="126" t="s">
        <v>72</v>
      </c>
      <c r="E1" s="126" t="s">
        <v>15</v>
      </c>
      <c r="F1" s="127" t="s">
        <v>1</v>
      </c>
      <c r="G1" s="128" t="s">
        <v>0</v>
      </c>
      <c r="H1" s="129" t="s">
        <v>16</v>
      </c>
      <c r="I1" s="130" t="s">
        <v>17</v>
      </c>
      <c r="J1" s="131" t="s">
        <v>18</v>
      </c>
      <c r="K1" s="131" t="s">
        <v>19</v>
      </c>
      <c r="L1" s="132" t="s">
        <v>7</v>
      </c>
      <c r="M1" s="132" t="s">
        <v>20</v>
      </c>
      <c r="N1" s="132" t="s">
        <v>21</v>
      </c>
      <c r="O1" s="132" t="s">
        <v>22</v>
      </c>
      <c r="P1" s="132" t="s">
        <v>23</v>
      </c>
      <c r="Q1" s="132" t="s">
        <v>58</v>
      </c>
      <c r="R1" s="133" t="s">
        <v>24</v>
      </c>
      <c r="S1" s="134" t="s">
        <v>25</v>
      </c>
      <c r="T1" s="220" t="s">
        <v>410</v>
      </c>
      <c r="U1" s="135" t="s">
        <v>26</v>
      </c>
      <c r="V1" s="136" t="s">
        <v>27</v>
      </c>
      <c r="W1" s="136" t="s">
        <v>28</v>
      </c>
      <c r="X1" s="136" t="s">
        <v>59</v>
      </c>
      <c r="Y1" s="137" t="s">
        <v>39</v>
      </c>
      <c r="Z1" s="105"/>
      <c r="AA1" s="105"/>
      <c r="AB1" s="137" t="s">
        <v>376</v>
      </c>
      <c r="AC1" s="137" t="s">
        <v>377</v>
      </c>
      <c r="AD1" s="137" t="s">
        <v>378</v>
      </c>
      <c r="AF1" s="333" t="s">
        <v>451</v>
      </c>
      <c r="AG1" s="333"/>
      <c r="AH1" s="333"/>
      <c r="AI1" s="333"/>
      <c r="AJ1" s="333"/>
      <c r="AK1" s="333"/>
    </row>
    <row r="2" spans="1:37" x14ac:dyDescent="0.15">
      <c r="A2" s="138" t="s">
        <v>195</v>
      </c>
      <c r="B2" s="188" t="s">
        <v>143</v>
      </c>
      <c r="C2" s="139"/>
      <c r="D2" s="140"/>
      <c r="E2" s="140"/>
      <c r="F2" s="140"/>
      <c r="G2" s="140"/>
      <c r="H2" s="139"/>
      <c r="I2" s="139"/>
      <c r="J2" s="139"/>
      <c r="K2" s="139"/>
      <c r="L2" s="141"/>
      <c r="M2" s="141"/>
      <c r="N2" s="141"/>
      <c r="O2" s="141"/>
      <c r="P2" s="141"/>
      <c r="Q2" s="141"/>
      <c r="R2" s="141"/>
      <c r="S2" s="140"/>
      <c r="T2" s="105"/>
      <c r="U2" s="142"/>
      <c r="V2" s="143"/>
      <c r="W2" s="143"/>
      <c r="X2" s="143"/>
      <c r="Y2" s="143"/>
      <c r="Z2" s="105"/>
      <c r="AA2" s="105"/>
      <c r="AB2" s="88" t="s">
        <v>215</v>
      </c>
      <c r="AC2" s="107">
        <v>5540.41</v>
      </c>
      <c r="AD2" s="199"/>
      <c r="AF2" s="107">
        <v>5540.41</v>
      </c>
      <c r="AG2" s="200">
        <f>AF2-AF3-AF4-AF5-AF6-AF7-AF8-AF9-AF10-AF11-AF12-AF14</f>
        <v>281.76000000000022</v>
      </c>
    </row>
    <row r="3" spans="1:37" x14ac:dyDescent="0.15">
      <c r="A3" s="138" t="s">
        <v>204</v>
      </c>
      <c r="B3" s="188"/>
      <c r="C3" s="143" t="s">
        <v>145</v>
      </c>
      <c r="D3" s="143" t="s">
        <v>186</v>
      </c>
      <c r="E3" s="140">
        <v>39</v>
      </c>
      <c r="F3" s="9" t="s">
        <v>187</v>
      </c>
      <c r="G3" s="3" t="s">
        <v>212</v>
      </c>
      <c r="H3" s="3" t="s">
        <v>189</v>
      </c>
      <c r="I3" s="3" t="s">
        <v>190</v>
      </c>
      <c r="J3" s="139"/>
      <c r="K3" s="139"/>
      <c r="L3" s="141"/>
      <c r="M3" s="141"/>
      <c r="N3" s="141"/>
      <c r="O3" s="141"/>
      <c r="P3" s="141"/>
      <c r="Q3" s="141">
        <v>500</v>
      </c>
      <c r="R3" s="141"/>
      <c r="S3" s="140"/>
      <c r="T3" s="105"/>
      <c r="U3" s="142"/>
      <c r="V3" s="143"/>
      <c r="W3" s="143"/>
      <c r="X3" s="143"/>
      <c r="Y3" s="143" t="s">
        <v>213</v>
      </c>
      <c r="Z3" s="105"/>
      <c r="AA3" s="105"/>
      <c r="AB3" s="88" t="s">
        <v>261</v>
      </c>
      <c r="AC3" s="107">
        <v>4237.5200000000004</v>
      </c>
      <c r="AD3" s="199"/>
      <c r="AF3" s="163">
        <f>43.875*8</f>
        <v>351</v>
      </c>
      <c r="AG3" s="140" t="s">
        <v>198</v>
      </c>
      <c r="AH3" s="105" t="s">
        <v>388</v>
      </c>
    </row>
    <row r="4" spans="1:37" x14ac:dyDescent="0.15">
      <c r="A4" s="138" t="s">
        <v>214</v>
      </c>
      <c r="B4" s="144"/>
      <c r="C4" s="143" t="s">
        <v>45</v>
      </c>
      <c r="D4" s="139" t="s">
        <v>197</v>
      </c>
      <c r="E4" s="140">
        <v>40</v>
      </c>
      <c r="F4" s="140" t="s">
        <v>198</v>
      </c>
      <c r="G4" s="3" t="s">
        <v>199</v>
      </c>
      <c r="H4" s="3" t="s">
        <v>200</v>
      </c>
      <c r="I4" s="3" t="s">
        <v>201</v>
      </c>
      <c r="J4" s="140">
        <v>8</v>
      </c>
      <c r="K4" s="140">
        <v>1</v>
      </c>
      <c r="L4" s="163">
        <v>2547.61</v>
      </c>
      <c r="M4" s="163">
        <v>50</v>
      </c>
      <c r="N4" s="163">
        <v>95.55</v>
      </c>
      <c r="O4" s="163">
        <f>43.875*8</f>
        <v>351</v>
      </c>
      <c r="P4" s="163">
        <v>191.1</v>
      </c>
      <c r="Q4" s="163">
        <v>300</v>
      </c>
      <c r="R4" s="163">
        <f>+O4+P4</f>
        <v>542.1</v>
      </c>
      <c r="S4" s="163">
        <v>1705.55</v>
      </c>
      <c r="T4" s="105"/>
      <c r="U4" s="142" t="s">
        <v>209</v>
      </c>
      <c r="V4" s="143"/>
      <c r="W4" s="143" t="s">
        <v>210</v>
      </c>
      <c r="X4" s="143" t="s">
        <v>211</v>
      </c>
      <c r="Y4" s="143"/>
      <c r="Z4" s="105"/>
      <c r="AA4" s="105"/>
      <c r="AB4" s="88" t="s">
        <v>279</v>
      </c>
      <c r="AC4" s="107">
        <v>1136.6099999999999</v>
      </c>
      <c r="AD4" s="199"/>
      <c r="AF4" s="163">
        <v>4.47</v>
      </c>
      <c r="AG4" s="140" t="s">
        <v>206</v>
      </c>
      <c r="AH4" s="105" t="s">
        <v>388</v>
      </c>
    </row>
    <row r="5" spans="1:37" x14ac:dyDescent="0.15">
      <c r="A5" s="138" t="s">
        <v>202</v>
      </c>
      <c r="B5" s="144"/>
      <c r="C5" s="143" t="s">
        <v>145</v>
      </c>
      <c r="D5" s="140" t="s">
        <v>205</v>
      </c>
      <c r="E5" s="140">
        <v>26</v>
      </c>
      <c r="F5" s="140" t="s">
        <v>206</v>
      </c>
      <c r="G5" s="3" t="s">
        <v>207</v>
      </c>
      <c r="H5" s="3" t="s">
        <v>208</v>
      </c>
      <c r="I5" s="3" t="s">
        <v>196</v>
      </c>
      <c r="J5" s="139">
        <v>2</v>
      </c>
      <c r="K5" s="139">
        <v>2</v>
      </c>
      <c r="L5" s="163">
        <v>420</v>
      </c>
      <c r="M5" s="163">
        <v>60</v>
      </c>
      <c r="N5" s="163">
        <v>21</v>
      </c>
      <c r="O5" s="163">
        <v>4.47</v>
      </c>
      <c r="P5" s="163">
        <v>0</v>
      </c>
      <c r="Q5" s="163">
        <v>0</v>
      </c>
      <c r="R5" s="163">
        <v>4.47</v>
      </c>
      <c r="S5" s="163">
        <v>375</v>
      </c>
      <c r="T5" s="105"/>
      <c r="U5" s="142">
        <v>21</v>
      </c>
      <c r="V5" s="142" t="s">
        <v>215</v>
      </c>
      <c r="W5" s="143" t="s">
        <v>216</v>
      </c>
      <c r="X5" s="143"/>
      <c r="Y5" s="143"/>
      <c r="Z5" s="105"/>
      <c r="AA5" s="105"/>
      <c r="AB5" s="88" t="s">
        <v>379</v>
      </c>
      <c r="AC5" s="107">
        <v>3624.36</v>
      </c>
      <c r="AD5" s="199"/>
      <c r="AF5" s="163">
        <v>420</v>
      </c>
      <c r="AG5" s="147" t="s">
        <v>217</v>
      </c>
      <c r="AH5" s="105" t="s">
        <v>388</v>
      </c>
    </row>
    <row r="6" spans="1:37" x14ac:dyDescent="0.15">
      <c r="A6" s="145" t="s">
        <v>202</v>
      </c>
      <c r="B6" s="144"/>
      <c r="C6" s="143" t="s">
        <v>145</v>
      </c>
      <c r="D6" s="140" t="s">
        <v>205</v>
      </c>
      <c r="E6" s="140">
        <v>26</v>
      </c>
      <c r="F6" s="147" t="s">
        <v>217</v>
      </c>
      <c r="G6" s="3" t="s">
        <v>218</v>
      </c>
      <c r="H6" s="3" t="s">
        <v>196</v>
      </c>
      <c r="I6" s="3" t="s">
        <v>219</v>
      </c>
      <c r="J6" s="139">
        <v>10</v>
      </c>
      <c r="K6" s="139">
        <v>2</v>
      </c>
      <c r="L6" s="163">
        <v>1907.02</v>
      </c>
      <c r="M6" s="163">
        <v>60</v>
      </c>
      <c r="N6" s="163">
        <v>105</v>
      </c>
      <c r="O6" s="163">
        <v>420</v>
      </c>
      <c r="P6" s="163">
        <v>0</v>
      </c>
      <c r="Q6" s="163"/>
      <c r="R6" s="163">
        <v>420</v>
      </c>
      <c r="S6" s="163">
        <v>1382.02</v>
      </c>
      <c r="T6" s="105"/>
      <c r="U6" s="142">
        <v>105</v>
      </c>
      <c r="V6" s="142" t="s">
        <v>215</v>
      </c>
      <c r="W6" s="143" t="s">
        <v>216</v>
      </c>
      <c r="X6" s="143"/>
      <c r="Y6" s="143"/>
      <c r="Z6" s="105"/>
      <c r="AA6" s="105"/>
      <c r="AB6" s="88" t="s">
        <v>341</v>
      </c>
      <c r="AC6" s="107">
        <v>998.58</v>
      </c>
      <c r="AD6" s="199"/>
      <c r="AF6" s="163">
        <v>4.4800000000000004</v>
      </c>
      <c r="AG6" s="140" t="s">
        <v>220</v>
      </c>
      <c r="AH6" s="105" t="s">
        <v>388</v>
      </c>
    </row>
    <row r="7" spans="1:37" x14ac:dyDescent="0.15">
      <c r="A7" s="145" t="s">
        <v>202</v>
      </c>
      <c r="B7" s="144"/>
      <c r="C7" s="143" t="s">
        <v>45</v>
      </c>
      <c r="D7" s="140" t="s">
        <v>205</v>
      </c>
      <c r="E7" s="140">
        <v>26</v>
      </c>
      <c r="F7" s="140" t="s">
        <v>220</v>
      </c>
      <c r="G7" s="3" t="s">
        <v>221</v>
      </c>
      <c r="H7" s="3" t="s">
        <v>219</v>
      </c>
      <c r="I7" s="3" t="s">
        <v>222</v>
      </c>
      <c r="J7" s="149">
        <v>2</v>
      </c>
      <c r="K7" s="149">
        <v>2</v>
      </c>
      <c r="L7" s="163">
        <v>421.49</v>
      </c>
      <c r="M7" s="163">
        <v>60</v>
      </c>
      <c r="N7" s="163">
        <v>21</v>
      </c>
      <c r="O7" s="163">
        <v>4.4800000000000004</v>
      </c>
      <c r="P7" s="163">
        <v>0</v>
      </c>
      <c r="Q7" s="163"/>
      <c r="R7" s="163">
        <v>4.4800000000000004</v>
      </c>
      <c r="S7" s="163">
        <v>375</v>
      </c>
      <c r="T7" s="105"/>
      <c r="U7" s="142">
        <v>21</v>
      </c>
      <c r="V7" s="142" t="s">
        <v>215</v>
      </c>
      <c r="W7" s="143" t="s">
        <v>216</v>
      </c>
      <c r="X7" s="143"/>
      <c r="Y7" s="143"/>
      <c r="Z7" s="105"/>
      <c r="AA7" s="105"/>
      <c r="AB7" s="88" t="s">
        <v>380</v>
      </c>
      <c r="AC7" s="107">
        <v>1044</v>
      </c>
      <c r="AD7" s="199"/>
      <c r="AF7" s="163">
        <v>78</v>
      </c>
      <c r="AG7" s="140" t="s">
        <v>223</v>
      </c>
      <c r="AH7" s="105" t="s">
        <v>388</v>
      </c>
    </row>
    <row r="8" spans="1:37" x14ac:dyDescent="0.15">
      <c r="A8" s="145" t="s">
        <v>202</v>
      </c>
      <c r="B8" s="144"/>
      <c r="C8" s="143" t="s">
        <v>45</v>
      </c>
      <c r="D8" s="140" t="s">
        <v>205</v>
      </c>
      <c r="E8" s="140">
        <v>26</v>
      </c>
      <c r="F8" s="140" t="s">
        <v>223</v>
      </c>
      <c r="G8" s="3" t="s">
        <v>224</v>
      </c>
      <c r="H8" s="3" t="s">
        <v>222</v>
      </c>
      <c r="I8" s="3" t="s">
        <v>201</v>
      </c>
      <c r="J8" s="150">
        <v>2</v>
      </c>
      <c r="K8" s="150">
        <v>2</v>
      </c>
      <c r="L8" s="163">
        <v>394.96</v>
      </c>
      <c r="M8" s="163">
        <v>60</v>
      </c>
      <c r="N8" s="163">
        <v>19.5</v>
      </c>
      <c r="O8" s="163">
        <v>78</v>
      </c>
      <c r="P8" s="163">
        <v>0</v>
      </c>
      <c r="Q8" s="163"/>
      <c r="R8" s="163">
        <v>78</v>
      </c>
      <c r="S8" s="163">
        <v>297.45999999999998</v>
      </c>
      <c r="T8" s="105"/>
      <c r="U8" s="142">
        <v>19.5</v>
      </c>
      <c r="V8" s="142" t="s">
        <v>215</v>
      </c>
      <c r="W8" s="143" t="s">
        <v>216</v>
      </c>
      <c r="X8" s="143"/>
      <c r="Y8" s="143"/>
      <c r="Z8" s="105"/>
      <c r="AA8" s="105"/>
      <c r="AB8" s="88" t="s">
        <v>380</v>
      </c>
      <c r="AC8" s="107">
        <v>563.4</v>
      </c>
      <c r="AD8" s="199"/>
      <c r="AF8" s="163">
        <v>1135</v>
      </c>
      <c r="AG8" s="140" t="s">
        <v>227</v>
      </c>
      <c r="AH8" s="105" t="s">
        <v>388</v>
      </c>
    </row>
    <row r="9" spans="1:37" x14ac:dyDescent="0.15">
      <c r="A9" s="145" t="s">
        <v>201</v>
      </c>
      <c r="B9" s="151"/>
      <c r="C9" s="143" t="s">
        <v>45</v>
      </c>
      <c r="D9" s="139" t="s">
        <v>197</v>
      </c>
      <c r="E9" s="140">
        <v>40</v>
      </c>
      <c r="F9" s="140" t="s">
        <v>225</v>
      </c>
      <c r="G9" s="3" t="s">
        <v>226</v>
      </c>
      <c r="H9" s="3" t="s">
        <v>200</v>
      </c>
      <c r="I9" s="3" t="s">
        <v>201</v>
      </c>
      <c r="J9" s="139"/>
      <c r="K9" s="139"/>
      <c r="L9" s="163"/>
      <c r="M9" s="163"/>
      <c r="N9" s="163"/>
      <c r="O9" s="163"/>
      <c r="P9" s="163"/>
      <c r="Q9" s="163">
        <v>300</v>
      </c>
      <c r="R9" s="163"/>
      <c r="S9" s="163"/>
      <c r="T9" s="105"/>
      <c r="U9" s="142"/>
      <c r="V9" s="143"/>
      <c r="W9" s="143"/>
      <c r="X9" s="143" t="s">
        <v>201</v>
      </c>
      <c r="Y9" s="143"/>
      <c r="Z9" s="105"/>
      <c r="AA9" s="105"/>
      <c r="AB9" s="88" t="s">
        <v>380</v>
      </c>
      <c r="AC9" s="107">
        <v>1044</v>
      </c>
      <c r="AD9" s="199" t="s">
        <v>387</v>
      </c>
      <c r="AF9" s="163">
        <v>191.1</v>
      </c>
      <c r="AG9" s="201" t="s">
        <v>198</v>
      </c>
      <c r="AH9" s="105" t="s">
        <v>389</v>
      </c>
    </row>
    <row r="10" spans="1:37" x14ac:dyDescent="0.15">
      <c r="A10" s="145" t="s">
        <v>201</v>
      </c>
      <c r="B10" s="151"/>
      <c r="C10" s="143" t="s">
        <v>45</v>
      </c>
      <c r="D10" s="140" t="s">
        <v>205</v>
      </c>
      <c r="E10" s="140">
        <v>26</v>
      </c>
      <c r="F10" s="140" t="s">
        <v>227</v>
      </c>
      <c r="G10" s="3" t="s">
        <v>228</v>
      </c>
      <c r="H10" s="3" t="s">
        <v>229</v>
      </c>
      <c r="I10" s="3" t="s">
        <v>230</v>
      </c>
      <c r="J10" s="139">
        <v>5</v>
      </c>
      <c r="K10" s="139">
        <v>2</v>
      </c>
      <c r="L10" s="163">
        <v>2714.1</v>
      </c>
      <c r="M10" s="163">
        <v>60</v>
      </c>
      <c r="N10" s="163">
        <v>100.5</v>
      </c>
      <c r="O10" s="163">
        <f>1135</f>
        <v>1135</v>
      </c>
      <c r="P10" s="163">
        <v>243.6</v>
      </c>
      <c r="Q10" s="163">
        <v>300</v>
      </c>
      <c r="R10" s="163">
        <f>+O10+P10</f>
        <v>1378.6</v>
      </c>
      <c r="S10" s="163">
        <v>935</v>
      </c>
      <c r="T10" s="105"/>
      <c r="U10" s="142">
        <v>100.5</v>
      </c>
      <c r="V10" s="143"/>
      <c r="W10" s="156">
        <v>45334</v>
      </c>
      <c r="X10" s="143"/>
      <c r="Y10" s="143" t="s">
        <v>231</v>
      </c>
      <c r="Z10" s="105"/>
      <c r="AA10" s="105"/>
      <c r="AB10" s="88" t="s">
        <v>380</v>
      </c>
      <c r="AC10" s="107">
        <v>1900</v>
      </c>
      <c r="AD10" s="199" t="s">
        <v>386</v>
      </c>
      <c r="AF10" s="163">
        <v>243.6</v>
      </c>
      <c r="AG10" s="140" t="s">
        <v>227</v>
      </c>
      <c r="AH10" s="105" t="s">
        <v>389</v>
      </c>
    </row>
    <row r="11" spans="1:37" x14ac:dyDescent="0.15">
      <c r="A11" s="73" t="s">
        <v>232</v>
      </c>
      <c r="B11" s="189" t="s">
        <v>233</v>
      </c>
      <c r="C11" s="190"/>
      <c r="D11" s="190"/>
      <c r="E11" s="190"/>
      <c r="F11" s="190"/>
      <c r="G11" s="190"/>
      <c r="H11" s="191"/>
      <c r="I11" s="3"/>
      <c r="J11" s="149"/>
      <c r="K11" s="149"/>
      <c r="L11" s="163"/>
      <c r="M11" s="163"/>
      <c r="N11" s="163"/>
      <c r="O11" s="163"/>
      <c r="P11" s="163"/>
      <c r="Q11" s="163">
        <v>300</v>
      </c>
      <c r="R11" s="163"/>
      <c r="S11" s="163"/>
      <c r="T11" s="105">
        <v>5540.41</v>
      </c>
      <c r="U11" s="142"/>
      <c r="V11" s="143"/>
      <c r="W11" s="143"/>
      <c r="X11" s="143" t="s">
        <v>234</v>
      </c>
      <c r="Y11" s="143"/>
      <c r="Z11" s="105"/>
      <c r="AA11" s="105"/>
      <c r="AB11" s="88" t="s">
        <v>380</v>
      </c>
      <c r="AC11" s="107">
        <v>4500</v>
      </c>
      <c r="AD11" s="199" t="s">
        <v>384</v>
      </c>
      <c r="AF11" s="120">
        <f>79.53+4.47</f>
        <v>84</v>
      </c>
      <c r="AG11" s="9" t="s">
        <v>182</v>
      </c>
      <c r="AH11" s="105" t="s">
        <v>388</v>
      </c>
    </row>
    <row r="12" spans="1:37" x14ac:dyDescent="0.15">
      <c r="A12" s="145" t="s">
        <v>234</v>
      </c>
      <c r="B12" s="151"/>
      <c r="C12" s="143" t="s">
        <v>45</v>
      </c>
      <c r="D12" s="140" t="s">
        <v>205</v>
      </c>
      <c r="E12" s="140">
        <v>26</v>
      </c>
      <c r="F12" s="140" t="s">
        <v>227</v>
      </c>
      <c r="G12" s="3" t="s">
        <v>228</v>
      </c>
      <c r="H12" s="3"/>
      <c r="I12" s="3"/>
      <c r="J12" s="149"/>
      <c r="K12" s="149"/>
      <c r="L12" s="163"/>
      <c r="M12" s="163"/>
      <c r="N12" s="163"/>
      <c r="O12" s="163"/>
      <c r="P12" s="163"/>
      <c r="Q12" s="163"/>
      <c r="R12" s="163"/>
      <c r="S12" s="163"/>
      <c r="T12" s="105"/>
      <c r="U12" s="142"/>
      <c r="V12" s="143"/>
      <c r="W12" s="143"/>
      <c r="X12" s="143"/>
      <c r="Y12" s="143"/>
      <c r="Z12" s="105"/>
      <c r="AA12" s="105"/>
      <c r="AB12" s="88" t="s">
        <v>380</v>
      </c>
      <c r="AC12" s="107">
        <v>2000</v>
      </c>
      <c r="AD12" s="199" t="s">
        <v>385</v>
      </c>
      <c r="AF12" s="67">
        <v>2747</v>
      </c>
      <c r="AG12" s="9" t="s">
        <v>187</v>
      </c>
      <c r="AH12" s="105" t="s">
        <v>388</v>
      </c>
    </row>
    <row r="13" spans="1:37" x14ac:dyDescent="0.15">
      <c r="A13" s="145" t="s">
        <v>234</v>
      </c>
      <c r="B13" s="151"/>
      <c r="C13" s="143" t="s">
        <v>45</v>
      </c>
      <c r="D13" s="140" t="s">
        <v>205</v>
      </c>
      <c r="E13" s="140">
        <v>26</v>
      </c>
      <c r="F13" s="140" t="s">
        <v>235</v>
      </c>
      <c r="G13" s="3" t="s">
        <v>236</v>
      </c>
      <c r="H13" s="3" t="s">
        <v>201</v>
      </c>
      <c r="I13" s="3" t="s">
        <v>215</v>
      </c>
      <c r="J13" s="149">
        <v>9</v>
      </c>
      <c r="K13" s="149">
        <v>2</v>
      </c>
      <c r="L13" s="163">
        <v>1721.33</v>
      </c>
      <c r="M13" s="163">
        <v>60</v>
      </c>
      <c r="N13" s="163" t="s">
        <v>237</v>
      </c>
      <c r="O13" s="163">
        <v>378</v>
      </c>
      <c r="P13" s="163">
        <v>0</v>
      </c>
      <c r="Q13" s="163">
        <v>0</v>
      </c>
      <c r="R13" s="163">
        <v>378</v>
      </c>
      <c r="S13" s="163">
        <v>777.3</v>
      </c>
      <c r="T13" s="105"/>
      <c r="U13" s="142">
        <v>94.5</v>
      </c>
      <c r="V13" s="143" t="s">
        <v>215</v>
      </c>
      <c r="W13" s="143" t="s">
        <v>234</v>
      </c>
      <c r="X13" s="143"/>
      <c r="Y13" s="143"/>
      <c r="Z13" s="105"/>
      <c r="AA13" s="105"/>
      <c r="AB13" s="88" t="s">
        <v>380</v>
      </c>
      <c r="AC13" s="107">
        <v>1225</v>
      </c>
      <c r="AD13" s="199" t="s">
        <v>383</v>
      </c>
      <c r="AF13" s="67">
        <v>787</v>
      </c>
      <c r="AG13" s="9" t="s">
        <v>191</v>
      </c>
      <c r="AH13" s="105" t="s">
        <v>388</v>
      </c>
    </row>
    <row r="14" spans="1:37" x14ac:dyDescent="0.15">
      <c r="A14" s="144" t="s">
        <v>238</v>
      </c>
      <c r="B14" s="144"/>
      <c r="C14" s="143" t="s">
        <v>45</v>
      </c>
      <c r="D14" s="140" t="s">
        <v>205</v>
      </c>
      <c r="E14" s="140">
        <v>26</v>
      </c>
      <c r="F14" s="140" t="s">
        <v>239</v>
      </c>
      <c r="G14" s="3" t="s">
        <v>240</v>
      </c>
      <c r="H14" s="3" t="s">
        <v>234</v>
      </c>
      <c r="I14" s="3" t="s">
        <v>244</v>
      </c>
      <c r="J14" s="149">
        <v>6</v>
      </c>
      <c r="K14" s="149">
        <v>2</v>
      </c>
      <c r="L14" s="163">
        <v>901.8</v>
      </c>
      <c r="M14" s="163">
        <v>0</v>
      </c>
      <c r="N14" s="163">
        <v>54</v>
      </c>
      <c r="O14" s="163">
        <v>135.41999999999999</v>
      </c>
      <c r="P14" s="163">
        <v>0</v>
      </c>
      <c r="Q14" s="163">
        <v>0</v>
      </c>
      <c r="R14" s="163">
        <v>135.41999999999999</v>
      </c>
      <c r="S14" s="163">
        <v>712.38</v>
      </c>
      <c r="T14" s="105"/>
      <c r="U14" s="142">
        <v>54</v>
      </c>
      <c r="V14" s="143" t="s">
        <v>246</v>
      </c>
      <c r="W14" s="143" t="s">
        <v>241</v>
      </c>
      <c r="X14" s="143"/>
      <c r="Y14" s="143"/>
      <c r="Z14" s="105"/>
      <c r="AA14" s="105"/>
      <c r="AB14" s="88" t="s">
        <v>380</v>
      </c>
      <c r="AC14" s="107">
        <v>4600</v>
      </c>
      <c r="AD14" s="199" t="s">
        <v>382</v>
      </c>
      <c r="AF14" s="67"/>
    </row>
    <row r="15" spans="1:37" x14ac:dyDescent="0.15">
      <c r="A15" s="144" t="s">
        <v>241</v>
      </c>
      <c r="B15" s="144"/>
      <c r="C15" s="143" t="s">
        <v>45</v>
      </c>
      <c r="D15" s="140" t="s">
        <v>205</v>
      </c>
      <c r="E15" s="140">
        <v>26</v>
      </c>
      <c r="F15" s="140" t="s">
        <v>242</v>
      </c>
      <c r="G15" s="3" t="s">
        <v>243</v>
      </c>
      <c r="H15" s="3"/>
      <c r="I15" s="3" t="s">
        <v>245</v>
      </c>
      <c r="J15" s="149">
        <v>6</v>
      </c>
      <c r="K15" s="149">
        <v>2</v>
      </c>
      <c r="L15" s="163">
        <v>1005.09</v>
      </c>
      <c r="M15" s="163">
        <v>60</v>
      </c>
      <c r="N15" s="163">
        <v>54</v>
      </c>
      <c r="O15" s="163">
        <v>216</v>
      </c>
      <c r="P15" s="163">
        <v>0</v>
      </c>
      <c r="Q15" s="163">
        <v>0</v>
      </c>
      <c r="R15" s="163">
        <v>216</v>
      </c>
      <c r="S15" s="163">
        <v>735.09</v>
      </c>
      <c r="T15" s="105"/>
      <c r="U15" s="142">
        <v>54</v>
      </c>
      <c r="V15" s="143" t="s">
        <v>246</v>
      </c>
      <c r="W15" s="143" t="s">
        <v>241</v>
      </c>
      <c r="X15" s="143"/>
      <c r="Y15" s="143"/>
      <c r="Z15" s="105"/>
      <c r="AA15" s="105"/>
      <c r="AB15" s="88" t="s">
        <v>380</v>
      </c>
      <c r="AC15" s="107">
        <v>6000</v>
      </c>
      <c r="AD15" s="199" t="s">
        <v>381</v>
      </c>
    </row>
    <row r="16" spans="1:37" x14ac:dyDescent="0.15">
      <c r="A16" s="144" t="s">
        <v>247</v>
      </c>
      <c r="B16" s="144"/>
      <c r="C16" s="143" t="s">
        <v>45</v>
      </c>
      <c r="D16" s="140" t="s">
        <v>205</v>
      </c>
      <c r="E16" s="140">
        <v>26</v>
      </c>
      <c r="F16" s="140" t="s">
        <v>124</v>
      </c>
      <c r="G16" s="3" t="s">
        <v>248</v>
      </c>
      <c r="H16" s="3" t="s">
        <v>125</v>
      </c>
      <c r="I16" s="3" t="s">
        <v>249</v>
      </c>
      <c r="J16" s="149">
        <v>16</v>
      </c>
      <c r="K16" s="149">
        <v>2</v>
      </c>
      <c r="L16" s="163">
        <v>3669.96</v>
      </c>
      <c r="M16" s="163">
        <v>120</v>
      </c>
      <c r="N16" s="163">
        <v>144</v>
      </c>
      <c r="O16" s="163">
        <v>576</v>
      </c>
      <c r="P16" s="163">
        <v>630.28</v>
      </c>
      <c r="Q16" s="163">
        <v>300</v>
      </c>
      <c r="R16" s="163">
        <f>O16+P16</f>
        <v>1206.28</v>
      </c>
      <c r="S16" s="163">
        <v>2019.68</v>
      </c>
      <c r="T16" s="105"/>
      <c r="U16" s="142">
        <v>144</v>
      </c>
      <c r="V16" s="143" t="s">
        <v>261</v>
      </c>
      <c r="W16" s="143" t="s">
        <v>247</v>
      </c>
      <c r="X16" s="143"/>
      <c r="Y16" s="143"/>
      <c r="Z16" s="105"/>
      <c r="AA16" s="105"/>
      <c r="AB16" s="88"/>
      <c r="AC16" s="107"/>
      <c r="AD16" s="28"/>
    </row>
    <row r="17" spans="1:30" x14ac:dyDescent="0.15">
      <c r="A17" s="144" t="s">
        <v>247</v>
      </c>
      <c r="B17" s="144"/>
      <c r="C17" s="143" t="s">
        <v>45</v>
      </c>
      <c r="D17" s="140" t="s">
        <v>205</v>
      </c>
      <c r="E17" s="140">
        <v>26</v>
      </c>
      <c r="F17" s="140" t="s">
        <v>250</v>
      </c>
      <c r="G17" s="3" t="s">
        <v>251</v>
      </c>
      <c r="H17" s="3" t="s">
        <v>125</v>
      </c>
      <c r="I17" s="3" t="s">
        <v>249</v>
      </c>
      <c r="J17" s="153"/>
      <c r="K17" s="153"/>
      <c r="L17" s="163"/>
      <c r="M17" s="163"/>
      <c r="N17" s="163"/>
      <c r="O17" s="163"/>
      <c r="P17" s="163"/>
      <c r="Q17" s="163">
        <v>300</v>
      </c>
      <c r="R17" s="163"/>
      <c r="S17" s="163"/>
      <c r="T17" s="105"/>
      <c r="U17" s="142"/>
      <c r="V17" s="143"/>
      <c r="W17" s="143"/>
      <c r="X17" s="143" t="s">
        <v>247</v>
      </c>
      <c r="Y17" s="143" t="s">
        <v>272</v>
      </c>
      <c r="Z17" s="105"/>
      <c r="AA17" s="105"/>
      <c r="AB17" s="88"/>
      <c r="AC17" s="107"/>
      <c r="AD17" s="28"/>
    </row>
    <row r="18" spans="1:30" ht="26" x14ac:dyDescent="0.15">
      <c r="A18" s="144" t="s">
        <v>252</v>
      </c>
      <c r="B18" s="151"/>
      <c r="C18" s="143" t="s">
        <v>45</v>
      </c>
      <c r="D18" s="140" t="s">
        <v>205</v>
      </c>
      <c r="E18" s="140">
        <v>26</v>
      </c>
      <c r="F18" s="140" t="s">
        <v>253</v>
      </c>
      <c r="G18" s="109" t="s">
        <v>254</v>
      </c>
      <c r="H18" s="3" t="s">
        <v>255</v>
      </c>
      <c r="I18" s="3" t="s">
        <v>256</v>
      </c>
      <c r="J18" s="154">
        <v>10</v>
      </c>
      <c r="K18" s="154">
        <v>2</v>
      </c>
      <c r="L18" s="163">
        <v>2069.09</v>
      </c>
      <c r="M18" s="163">
        <v>60</v>
      </c>
      <c r="N18" s="163" t="s">
        <v>260</v>
      </c>
      <c r="O18" s="163">
        <v>407.14</v>
      </c>
      <c r="P18" s="163">
        <v>0</v>
      </c>
      <c r="Q18" s="163">
        <v>0</v>
      </c>
      <c r="R18" s="163">
        <f>+O18</f>
        <v>407.14</v>
      </c>
      <c r="S18" s="163">
        <v>1688.56</v>
      </c>
      <c r="T18" s="105"/>
      <c r="U18" s="142"/>
      <c r="V18" s="143"/>
      <c r="W18" s="156" t="s">
        <v>261</v>
      </c>
      <c r="X18" s="143"/>
      <c r="Y18" s="143" t="s">
        <v>262</v>
      </c>
      <c r="Z18" s="105"/>
      <c r="AA18" s="105"/>
      <c r="AB18" s="88"/>
      <c r="AC18" s="107"/>
      <c r="AD18" s="28"/>
    </row>
    <row r="19" spans="1:30" x14ac:dyDescent="0.15">
      <c r="A19" s="144" t="s">
        <v>252</v>
      </c>
      <c r="B19" s="151"/>
      <c r="C19" s="143" t="s">
        <v>45</v>
      </c>
      <c r="D19" s="140" t="s">
        <v>205</v>
      </c>
      <c r="E19" s="140">
        <v>26</v>
      </c>
      <c r="F19" s="140" t="s">
        <v>257</v>
      </c>
      <c r="G19" s="3" t="s">
        <v>258</v>
      </c>
      <c r="H19" s="3" t="s">
        <v>256</v>
      </c>
      <c r="I19" s="3" t="s">
        <v>259</v>
      </c>
      <c r="J19" s="154">
        <v>3</v>
      </c>
      <c r="K19" s="154">
        <v>2</v>
      </c>
      <c r="L19" s="163">
        <v>661.5</v>
      </c>
      <c r="M19" s="163">
        <v>0</v>
      </c>
      <c r="N19" s="163">
        <v>31.5</v>
      </c>
      <c r="O19" s="163">
        <f>126</f>
        <v>126</v>
      </c>
      <c r="P19" s="163">
        <v>0</v>
      </c>
      <c r="Q19" s="163">
        <v>0</v>
      </c>
      <c r="R19" s="163">
        <v>126</v>
      </c>
      <c r="S19" s="163">
        <v>504</v>
      </c>
      <c r="T19" s="105"/>
      <c r="U19" s="142">
        <f>+N19</f>
        <v>31.5</v>
      </c>
      <c r="V19" s="143" t="s">
        <v>279</v>
      </c>
      <c r="W19" s="156" t="s">
        <v>261</v>
      </c>
      <c r="X19" s="143"/>
      <c r="Y19" s="143"/>
      <c r="Z19" s="105"/>
      <c r="AA19" s="105"/>
      <c r="AB19" s="88"/>
      <c r="AC19" s="107"/>
      <c r="AD19" s="28"/>
    </row>
    <row r="20" spans="1:30" x14ac:dyDescent="0.15">
      <c r="A20" s="192" t="s">
        <v>261</v>
      </c>
      <c r="B20" s="340" t="s">
        <v>263</v>
      </c>
      <c r="C20" s="341"/>
      <c r="D20" s="341"/>
      <c r="E20" s="341"/>
      <c r="F20" s="341"/>
      <c r="G20" s="342"/>
      <c r="H20" s="3"/>
      <c r="I20" s="3"/>
      <c r="J20" s="154"/>
      <c r="K20" s="154"/>
      <c r="L20" s="163"/>
      <c r="M20" s="163"/>
      <c r="N20" s="163"/>
      <c r="O20" s="163"/>
      <c r="P20" s="163"/>
      <c r="Q20" s="163"/>
      <c r="R20" s="163"/>
      <c r="S20" s="163"/>
      <c r="T20" s="105">
        <v>4237.5200000000004</v>
      </c>
      <c r="U20" s="142"/>
      <c r="V20" s="143"/>
      <c r="W20" s="143"/>
      <c r="X20" s="143"/>
      <c r="Y20" s="143"/>
      <c r="Z20" s="105"/>
      <c r="AA20" s="105"/>
      <c r="AB20" s="88"/>
      <c r="AC20" s="107"/>
      <c r="AD20" s="28"/>
    </row>
    <row r="21" spans="1:30" x14ac:dyDescent="0.15">
      <c r="A21" s="145" t="s">
        <v>264</v>
      </c>
      <c r="B21" s="151"/>
      <c r="C21" s="146" t="s">
        <v>45</v>
      </c>
      <c r="D21" s="140" t="s">
        <v>186</v>
      </c>
      <c r="E21" s="140">
        <v>42</v>
      </c>
      <c r="F21" s="140" t="s">
        <v>265</v>
      </c>
      <c r="G21" s="3" t="s">
        <v>266</v>
      </c>
      <c r="H21" s="3" t="s">
        <v>169</v>
      </c>
      <c r="I21" s="3" t="s">
        <v>267</v>
      </c>
      <c r="J21" s="154">
        <v>4</v>
      </c>
      <c r="K21" s="154">
        <v>3</v>
      </c>
      <c r="L21" s="163">
        <v>3612</v>
      </c>
      <c r="M21" s="163">
        <v>0</v>
      </c>
      <c r="N21" s="163">
        <v>144</v>
      </c>
      <c r="O21" s="163">
        <v>480</v>
      </c>
      <c r="P21" s="163">
        <v>288</v>
      </c>
      <c r="Q21" s="163">
        <v>300</v>
      </c>
      <c r="R21" s="163">
        <f>+O21+P21</f>
        <v>768</v>
      </c>
      <c r="S21" s="163">
        <v>2544</v>
      </c>
      <c r="T21" s="105"/>
      <c r="U21" s="142" t="s">
        <v>209</v>
      </c>
      <c r="V21" s="143"/>
      <c r="W21" s="143" t="s">
        <v>268</v>
      </c>
      <c r="X21" s="143"/>
      <c r="Y21" s="143"/>
      <c r="Z21" s="105"/>
      <c r="AA21" s="105"/>
      <c r="AB21" s="88"/>
      <c r="AC21" s="107"/>
      <c r="AD21" s="28"/>
    </row>
    <row r="22" spans="1:30" x14ac:dyDescent="0.15">
      <c r="A22" s="145" t="s">
        <v>269</v>
      </c>
      <c r="B22" s="151"/>
      <c r="C22" s="146" t="s">
        <v>45</v>
      </c>
      <c r="D22" s="140" t="s">
        <v>186</v>
      </c>
      <c r="E22" s="140">
        <v>42</v>
      </c>
      <c r="F22" s="140" t="s">
        <v>265</v>
      </c>
      <c r="G22" s="3" t="s">
        <v>270</v>
      </c>
      <c r="H22" s="3" t="s">
        <v>169</v>
      </c>
      <c r="I22" s="3" t="s">
        <v>267</v>
      </c>
      <c r="J22" s="162"/>
      <c r="K22" s="154"/>
      <c r="L22" s="163"/>
      <c r="M22" s="163"/>
      <c r="N22" s="163"/>
      <c r="O22" s="163"/>
      <c r="P22" s="163"/>
      <c r="Q22" s="163">
        <v>300</v>
      </c>
      <c r="R22" s="163"/>
      <c r="S22" s="163"/>
      <c r="T22" s="105"/>
      <c r="U22" s="142"/>
      <c r="V22" s="143"/>
      <c r="W22" s="143"/>
      <c r="X22" s="143" t="s">
        <v>271</v>
      </c>
      <c r="Y22" s="143"/>
      <c r="Z22" s="105"/>
      <c r="AA22" s="105"/>
      <c r="AB22" s="88"/>
      <c r="AC22" s="107"/>
      <c r="AD22" s="28"/>
    </row>
    <row r="23" spans="1:30" x14ac:dyDescent="0.15">
      <c r="A23" s="145" t="s">
        <v>271</v>
      </c>
      <c r="B23" s="151"/>
      <c r="C23" s="146" t="s">
        <v>45</v>
      </c>
      <c r="D23" s="140" t="s">
        <v>205</v>
      </c>
      <c r="E23" s="140">
        <v>26</v>
      </c>
      <c r="F23" s="140" t="s">
        <v>273</v>
      </c>
      <c r="G23" s="3" t="s">
        <v>274</v>
      </c>
      <c r="H23" s="3" t="s">
        <v>275</v>
      </c>
      <c r="I23" s="3" t="s">
        <v>269</v>
      </c>
      <c r="J23" s="162">
        <v>7</v>
      </c>
      <c r="K23" s="154">
        <v>2</v>
      </c>
      <c r="L23" s="163">
        <v>1857.05</v>
      </c>
      <c r="M23" s="163">
        <v>60</v>
      </c>
      <c r="N23" s="163">
        <v>73.5</v>
      </c>
      <c r="O23" s="163">
        <v>243.29</v>
      </c>
      <c r="P23" s="163">
        <v>0</v>
      </c>
      <c r="Q23" s="163">
        <v>0</v>
      </c>
      <c r="R23" s="163">
        <f>+O23</f>
        <v>243.29</v>
      </c>
      <c r="S23" s="163">
        <v>1033.1600000000001</v>
      </c>
      <c r="T23" s="105"/>
      <c r="U23" s="142">
        <f>+N23</f>
        <v>73.5</v>
      </c>
      <c r="V23" s="143" t="s">
        <v>279</v>
      </c>
      <c r="W23" s="143" t="s">
        <v>271</v>
      </c>
      <c r="X23" s="143"/>
      <c r="Y23" s="143"/>
      <c r="Z23" s="105"/>
      <c r="AA23" s="105"/>
      <c r="AB23" s="88"/>
      <c r="AC23" s="107"/>
      <c r="AD23" s="28"/>
    </row>
    <row r="24" spans="1:30" x14ac:dyDescent="0.15">
      <c r="A24" s="145" t="s">
        <v>276</v>
      </c>
      <c r="B24" s="144"/>
      <c r="C24" s="146" t="s">
        <v>45</v>
      </c>
      <c r="D24" s="140" t="s">
        <v>205</v>
      </c>
      <c r="E24" s="140">
        <v>26</v>
      </c>
      <c r="F24" s="140" t="s">
        <v>277</v>
      </c>
      <c r="G24" s="3" t="s">
        <v>278</v>
      </c>
      <c r="H24" s="3" t="s">
        <v>169</v>
      </c>
      <c r="I24" s="3" t="s">
        <v>168</v>
      </c>
      <c r="J24" s="154"/>
      <c r="K24" s="154"/>
      <c r="L24" s="163"/>
      <c r="M24" s="163"/>
      <c r="N24" s="163"/>
      <c r="O24" s="163"/>
      <c r="P24" s="163"/>
      <c r="Q24" s="163">
        <v>300</v>
      </c>
      <c r="R24" s="163"/>
      <c r="S24" s="163"/>
      <c r="T24" s="105"/>
      <c r="U24" s="142"/>
      <c r="V24" s="143"/>
      <c r="W24" s="143"/>
      <c r="X24" s="143"/>
      <c r="Y24" s="143"/>
      <c r="Z24" s="105"/>
      <c r="AA24" s="105"/>
      <c r="AB24" s="105"/>
      <c r="AC24" s="105"/>
    </row>
    <row r="25" spans="1:30" x14ac:dyDescent="0.15">
      <c r="A25" s="192" t="s">
        <v>279</v>
      </c>
      <c r="B25" s="340" t="s">
        <v>280</v>
      </c>
      <c r="C25" s="341"/>
      <c r="D25" s="341"/>
      <c r="E25" s="341"/>
      <c r="F25" s="341"/>
      <c r="G25" s="342"/>
      <c r="H25" s="3"/>
      <c r="I25" s="3"/>
      <c r="J25" s="154"/>
      <c r="K25" s="154"/>
      <c r="L25" s="163"/>
      <c r="M25" s="163"/>
      <c r="N25" s="163"/>
      <c r="O25" s="163"/>
      <c r="P25" s="163"/>
      <c r="Q25" s="163"/>
      <c r="R25" s="163"/>
      <c r="S25" s="163"/>
      <c r="T25" s="105">
        <v>1136.6099999999999</v>
      </c>
      <c r="U25" s="142"/>
      <c r="V25" s="143"/>
      <c r="W25" s="143"/>
      <c r="X25" s="143"/>
      <c r="Y25" s="328"/>
      <c r="Z25" s="329"/>
      <c r="AA25" s="329"/>
      <c r="AB25" s="329"/>
      <c r="AC25" s="329"/>
    </row>
    <row r="26" spans="1:30" x14ac:dyDescent="0.15">
      <c r="A26" s="145" t="s">
        <v>281</v>
      </c>
      <c r="B26" s="151"/>
      <c r="C26" s="146" t="s">
        <v>45</v>
      </c>
      <c r="D26" s="140" t="s">
        <v>186</v>
      </c>
      <c r="E26" s="140">
        <v>42</v>
      </c>
      <c r="F26" s="140" t="s">
        <v>283</v>
      </c>
      <c r="G26" s="3" t="s">
        <v>266</v>
      </c>
      <c r="H26" s="3" t="s">
        <v>281</v>
      </c>
      <c r="I26" s="3" t="s">
        <v>287</v>
      </c>
      <c r="J26" s="154">
        <v>25</v>
      </c>
      <c r="K26" s="154">
        <v>3</v>
      </c>
      <c r="L26" s="163">
        <v>10830</v>
      </c>
      <c r="M26" s="163">
        <v>240</v>
      </c>
      <c r="N26" s="163">
        <v>490</v>
      </c>
      <c r="O26" s="163">
        <v>1800</v>
      </c>
      <c r="P26" s="163">
        <v>0</v>
      </c>
      <c r="Q26" s="163">
        <v>300</v>
      </c>
      <c r="R26" s="163">
        <v>1800</v>
      </c>
      <c r="S26" s="163"/>
      <c r="T26" s="105"/>
      <c r="U26" s="142" t="s">
        <v>307</v>
      </c>
      <c r="V26" s="143"/>
      <c r="W26" s="143" t="s">
        <v>294</v>
      </c>
      <c r="X26" s="143" t="s">
        <v>287</v>
      </c>
      <c r="Y26" s="165"/>
      <c r="Z26" s="105"/>
      <c r="AA26" s="105"/>
      <c r="AB26" s="105"/>
      <c r="AC26" s="105"/>
    </row>
    <row r="27" spans="1:30" x14ac:dyDescent="0.15">
      <c r="A27" s="145" t="s">
        <v>281</v>
      </c>
      <c r="B27" s="151"/>
      <c r="C27" s="146" t="s">
        <v>45</v>
      </c>
      <c r="D27" s="140" t="s">
        <v>282</v>
      </c>
      <c r="E27" s="140">
        <v>44</v>
      </c>
      <c r="F27" s="140" t="s">
        <v>284</v>
      </c>
      <c r="G27" s="3" t="s">
        <v>266</v>
      </c>
      <c r="H27" s="3" t="s">
        <v>281</v>
      </c>
      <c r="I27" s="3" t="s">
        <v>287</v>
      </c>
      <c r="J27" s="154">
        <v>25</v>
      </c>
      <c r="K27" s="154">
        <v>1</v>
      </c>
      <c r="L27" s="163">
        <v>5855.78</v>
      </c>
      <c r="M27" s="163">
        <v>250</v>
      </c>
      <c r="N27" s="163">
        <v>252.66</v>
      </c>
      <c r="O27" s="163">
        <v>928.12</v>
      </c>
      <c r="P27" s="163">
        <v>0</v>
      </c>
      <c r="Q27" s="163">
        <v>300</v>
      </c>
      <c r="R27" s="163">
        <v>928.12</v>
      </c>
      <c r="S27" s="163"/>
      <c r="T27" s="105"/>
      <c r="U27" s="217">
        <v>252.66</v>
      </c>
      <c r="V27" s="143" t="s">
        <v>306</v>
      </c>
      <c r="W27" s="143" t="s">
        <v>294</v>
      </c>
      <c r="X27" s="143"/>
      <c r="Y27" s="143"/>
      <c r="Z27" s="105"/>
      <c r="AA27" s="105"/>
      <c r="AB27" s="105"/>
      <c r="AC27" s="105"/>
    </row>
    <row r="28" spans="1:30" x14ac:dyDescent="0.15">
      <c r="A28" s="145" t="s">
        <v>281</v>
      </c>
      <c r="B28" s="151"/>
      <c r="C28" s="146" t="s">
        <v>45</v>
      </c>
      <c r="D28" s="140" t="s">
        <v>286</v>
      </c>
      <c r="E28" s="140" t="s">
        <v>290</v>
      </c>
      <c r="F28" s="140" t="s">
        <v>285</v>
      </c>
      <c r="G28" s="3" t="s">
        <v>266</v>
      </c>
      <c r="H28" s="3" t="s">
        <v>281</v>
      </c>
      <c r="I28" s="3" t="s">
        <v>287</v>
      </c>
      <c r="J28" s="154">
        <v>25</v>
      </c>
      <c r="K28" s="154">
        <v>1</v>
      </c>
      <c r="L28" s="163">
        <v>5623.44</v>
      </c>
      <c r="M28" s="343" t="s">
        <v>291</v>
      </c>
      <c r="N28" s="344"/>
      <c r="O28" s="345"/>
      <c r="P28" s="163"/>
      <c r="Q28" s="163"/>
      <c r="R28" s="163"/>
      <c r="S28" s="163"/>
      <c r="T28" s="105"/>
      <c r="U28" s="142"/>
      <c r="V28" s="143"/>
      <c r="W28" s="143"/>
      <c r="X28" s="143" t="s">
        <v>287</v>
      </c>
      <c r="Y28" s="172" t="s">
        <v>292</v>
      </c>
      <c r="Z28" s="105"/>
      <c r="AA28" s="105"/>
      <c r="AB28" s="105"/>
      <c r="AC28" s="105"/>
    </row>
    <row r="29" spans="1:30" x14ac:dyDescent="0.15">
      <c r="A29" s="145" t="s">
        <v>288</v>
      </c>
      <c r="B29" s="151"/>
      <c r="C29" s="146" t="s">
        <v>45</v>
      </c>
      <c r="D29" s="146" t="s">
        <v>289</v>
      </c>
      <c r="E29" s="140">
        <v>45</v>
      </c>
      <c r="F29" s="140" t="s">
        <v>293</v>
      </c>
      <c r="G29" s="3" t="s">
        <v>266</v>
      </c>
      <c r="H29" s="3" t="s">
        <v>294</v>
      </c>
      <c r="I29" s="3" t="s">
        <v>295</v>
      </c>
      <c r="J29" s="154">
        <v>2</v>
      </c>
      <c r="K29" s="154">
        <v>1</v>
      </c>
      <c r="L29" s="163">
        <v>919.85</v>
      </c>
      <c r="M29" s="163">
        <v>0</v>
      </c>
      <c r="N29" s="163">
        <v>26.95</v>
      </c>
      <c r="O29" s="163">
        <f>121.28</f>
        <v>121.28</v>
      </c>
      <c r="P29" s="163">
        <f>53.9</f>
        <v>53.9</v>
      </c>
      <c r="Q29" s="163">
        <v>300</v>
      </c>
      <c r="R29" s="163">
        <f>O29+P29</f>
        <v>175.18</v>
      </c>
      <c r="S29" s="163">
        <v>466.95</v>
      </c>
      <c r="T29" s="105"/>
      <c r="U29" s="142" t="s">
        <v>209</v>
      </c>
      <c r="V29" s="143"/>
      <c r="W29" s="143" t="s">
        <v>295</v>
      </c>
      <c r="X29" s="143"/>
      <c r="Y29" s="143"/>
      <c r="Z29" s="105"/>
      <c r="AA29" s="105"/>
      <c r="AB29" s="105"/>
      <c r="AC29" s="105"/>
    </row>
    <row r="30" spans="1:30" x14ac:dyDescent="0.15">
      <c r="A30" s="145" t="s">
        <v>296</v>
      </c>
      <c r="B30" s="151"/>
      <c r="C30" s="146" t="s">
        <v>45</v>
      </c>
      <c r="D30" s="146" t="s">
        <v>286</v>
      </c>
      <c r="E30" s="140" t="s">
        <v>290</v>
      </c>
      <c r="F30" s="140" t="s">
        <v>297</v>
      </c>
      <c r="G30" s="3" t="s">
        <v>266</v>
      </c>
      <c r="H30" s="3" t="s">
        <v>281</v>
      </c>
      <c r="I30" s="3" t="s">
        <v>287</v>
      </c>
      <c r="J30" s="154">
        <v>25</v>
      </c>
      <c r="K30" s="154">
        <v>1</v>
      </c>
      <c r="L30" s="163">
        <v>5623.44</v>
      </c>
      <c r="M30" s="343" t="s">
        <v>291</v>
      </c>
      <c r="N30" s="344"/>
      <c r="O30" s="345"/>
      <c r="P30" s="163"/>
      <c r="Q30" s="163"/>
      <c r="R30" s="163"/>
      <c r="S30" s="163"/>
      <c r="T30" s="105"/>
      <c r="U30" s="142"/>
      <c r="V30" s="143"/>
      <c r="W30" s="143"/>
      <c r="X30" s="143"/>
      <c r="Y30" s="172" t="s">
        <v>292</v>
      </c>
      <c r="Z30" s="105"/>
      <c r="AA30" s="105"/>
      <c r="AB30" s="105"/>
      <c r="AC30" s="105"/>
    </row>
    <row r="31" spans="1:30" x14ac:dyDescent="0.15">
      <c r="A31" s="145" t="s">
        <v>295</v>
      </c>
      <c r="B31" s="151"/>
      <c r="C31" s="146" t="s">
        <v>45</v>
      </c>
      <c r="D31" s="160" t="s">
        <v>298</v>
      </c>
      <c r="E31" s="140">
        <v>46</v>
      </c>
      <c r="F31" s="140" t="s">
        <v>299</v>
      </c>
      <c r="G31" s="3" t="s">
        <v>266</v>
      </c>
      <c r="H31" s="3" t="s">
        <v>300</v>
      </c>
      <c r="I31" s="3" t="s">
        <v>287</v>
      </c>
      <c r="J31" s="154">
        <v>11</v>
      </c>
      <c r="K31" s="154">
        <v>1</v>
      </c>
      <c r="L31" s="163">
        <v>2324.5500000000002</v>
      </c>
      <c r="M31" s="163">
        <v>165</v>
      </c>
      <c r="N31" s="163">
        <v>80.849999999999994</v>
      </c>
      <c r="O31" s="163">
        <v>363.83</v>
      </c>
      <c r="P31" s="163">
        <f>161.7</f>
        <v>161.69999999999999</v>
      </c>
      <c r="Q31" s="163">
        <v>300</v>
      </c>
      <c r="R31" s="163">
        <f>+P31+O31</f>
        <v>525.53</v>
      </c>
      <c r="S31" s="163">
        <f>1320+165</f>
        <v>1485</v>
      </c>
      <c r="T31" s="105"/>
      <c r="U31" s="217">
        <v>80.849999999999994</v>
      </c>
      <c r="V31" s="143" t="s">
        <v>306</v>
      </c>
      <c r="W31" s="143" t="s">
        <v>287</v>
      </c>
      <c r="X31" s="143" t="s">
        <v>287</v>
      </c>
      <c r="Y31" s="143"/>
      <c r="Z31" s="105"/>
      <c r="AA31" s="105"/>
      <c r="AB31" s="105"/>
      <c r="AC31" s="105"/>
    </row>
    <row r="32" spans="1:30" x14ac:dyDescent="0.15">
      <c r="A32" s="145" t="s">
        <v>301</v>
      </c>
      <c r="B32" s="334" t="s">
        <v>308</v>
      </c>
      <c r="C32" s="335"/>
      <c r="D32" s="335"/>
      <c r="E32" s="336"/>
      <c r="F32" s="140"/>
      <c r="G32" s="3"/>
      <c r="H32" s="3"/>
      <c r="I32" s="3"/>
      <c r="J32" s="154"/>
      <c r="K32" s="154"/>
      <c r="L32" s="163"/>
      <c r="M32" s="163"/>
      <c r="N32" s="163"/>
      <c r="O32" s="163"/>
      <c r="P32" s="163"/>
      <c r="Q32" s="163"/>
      <c r="R32" s="163"/>
      <c r="S32" s="163"/>
      <c r="T32" s="105"/>
      <c r="U32" s="142"/>
      <c r="V32" s="143"/>
      <c r="W32" s="143"/>
      <c r="X32" s="143"/>
      <c r="Y32" s="143"/>
      <c r="Z32" s="105"/>
      <c r="AA32" s="105"/>
      <c r="AB32" s="105"/>
      <c r="AC32" s="105"/>
    </row>
    <row r="33" spans="1:29" x14ac:dyDescent="0.15">
      <c r="A33" s="145" t="s">
        <v>301</v>
      </c>
      <c r="B33" s="151"/>
      <c r="C33" s="146" t="s">
        <v>45</v>
      </c>
      <c r="D33" s="140" t="s">
        <v>186</v>
      </c>
      <c r="E33" s="140">
        <v>42</v>
      </c>
      <c r="F33" s="140" t="s">
        <v>302</v>
      </c>
      <c r="G33" s="3" t="s">
        <v>266</v>
      </c>
      <c r="H33" s="3" t="s">
        <v>281</v>
      </c>
      <c r="I33" s="3" t="s">
        <v>287</v>
      </c>
      <c r="J33" s="154">
        <v>25</v>
      </c>
      <c r="K33" s="154">
        <v>3</v>
      </c>
      <c r="L33" s="163"/>
      <c r="M33" s="163"/>
      <c r="N33" s="163"/>
      <c r="O33" s="163"/>
      <c r="P33" s="163"/>
      <c r="Q33" s="163">
        <v>300</v>
      </c>
      <c r="R33" s="163"/>
      <c r="S33" s="163"/>
      <c r="T33" s="105"/>
      <c r="U33" s="142"/>
      <c r="V33" s="143"/>
      <c r="W33" s="143"/>
      <c r="X33" s="143" t="s">
        <v>287</v>
      </c>
      <c r="Y33" s="166"/>
      <c r="Z33" s="105"/>
      <c r="AA33" s="105"/>
      <c r="AB33" s="105"/>
      <c r="AC33" s="105"/>
    </row>
    <row r="34" spans="1:29" x14ac:dyDescent="0.15">
      <c r="A34" s="145" t="s">
        <v>301</v>
      </c>
      <c r="B34" s="151"/>
      <c r="C34" s="146" t="s">
        <v>45</v>
      </c>
      <c r="D34" s="140" t="s">
        <v>282</v>
      </c>
      <c r="E34" s="140">
        <v>44</v>
      </c>
      <c r="F34" s="140" t="s">
        <v>303</v>
      </c>
      <c r="G34" s="3" t="s">
        <v>266</v>
      </c>
      <c r="H34" s="3" t="s">
        <v>281</v>
      </c>
      <c r="I34" s="3" t="s">
        <v>287</v>
      </c>
      <c r="J34" s="154">
        <v>25</v>
      </c>
      <c r="K34" s="154">
        <v>1</v>
      </c>
      <c r="L34" s="163"/>
      <c r="M34" s="163"/>
      <c r="N34" s="163"/>
      <c r="O34" s="163"/>
      <c r="P34" s="163"/>
      <c r="Q34" s="163">
        <v>300</v>
      </c>
      <c r="R34" s="163"/>
      <c r="S34" s="163"/>
      <c r="T34" s="105"/>
      <c r="U34" s="142"/>
      <c r="V34" s="143"/>
      <c r="W34" s="143"/>
      <c r="X34" s="143" t="s">
        <v>287</v>
      </c>
      <c r="Y34" s="143"/>
      <c r="Z34" s="105"/>
      <c r="AA34" s="105"/>
      <c r="AB34" s="105"/>
      <c r="AC34" s="105"/>
    </row>
    <row r="35" spans="1:29" x14ac:dyDescent="0.15">
      <c r="A35" s="145" t="s">
        <v>301</v>
      </c>
      <c r="B35" s="151"/>
      <c r="C35" s="146" t="s">
        <v>45</v>
      </c>
      <c r="D35" s="146" t="s">
        <v>298</v>
      </c>
      <c r="E35" s="140">
        <v>46</v>
      </c>
      <c r="F35" s="140" t="s">
        <v>304</v>
      </c>
      <c r="G35" s="3" t="s">
        <v>266</v>
      </c>
      <c r="H35" s="3" t="s">
        <v>305</v>
      </c>
      <c r="I35" s="3" t="s">
        <v>301</v>
      </c>
      <c r="J35" s="154">
        <v>1</v>
      </c>
      <c r="K35" s="154">
        <v>1</v>
      </c>
      <c r="L35" s="163">
        <v>224.05</v>
      </c>
      <c r="M35" s="163">
        <v>55</v>
      </c>
      <c r="N35" s="163">
        <v>7.35</v>
      </c>
      <c r="O35" s="163">
        <f>33.08</f>
        <v>33.08</v>
      </c>
      <c r="P35" s="163">
        <v>14.7</v>
      </c>
      <c r="Q35" s="163">
        <v>0</v>
      </c>
      <c r="R35" s="163">
        <f>O35+P35</f>
        <v>47.78</v>
      </c>
      <c r="S35" s="163">
        <v>175</v>
      </c>
      <c r="T35" s="105"/>
      <c r="U35" s="217">
        <v>7.35</v>
      </c>
      <c r="V35" s="143" t="s">
        <v>306</v>
      </c>
      <c r="W35" s="143" t="s">
        <v>287</v>
      </c>
      <c r="X35" s="143" t="s">
        <v>287</v>
      </c>
      <c r="Y35" s="143"/>
      <c r="Z35" s="105"/>
      <c r="AA35" s="105"/>
      <c r="AB35" s="105"/>
      <c r="AC35" s="105"/>
    </row>
    <row r="36" spans="1:29" x14ac:dyDescent="0.15">
      <c r="A36" s="145" t="s">
        <v>309</v>
      </c>
      <c r="B36" s="151"/>
      <c r="C36" s="146" t="s">
        <v>145</v>
      </c>
      <c r="D36" s="146" t="s">
        <v>310</v>
      </c>
      <c r="E36" s="140">
        <v>53</v>
      </c>
      <c r="F36" s="140" t="s">
        <v>311</v>
      </c>
      <c r="G36" s="3" t="s">
        <v>312</v>
      </c>
      <c r="H36" s="3" t="s">
        <v>313</v>
      </c>
      <c r="I36" s="3" t="s">
        <v>314</v>
      </c>
      <c r="J36" s="154">
        <v>14</v>
      </c>
      <c r="K36" s="154">
        <v>2</v>
      </c>
      <c r="L36" s="163">
        <v>4032</v>
      </c>
      <c r="M36" s="163">
        <v>160</v>
      </c>
      <c r="N36" s="163">
        <v>201.6</v>
      </c>
      <c r="O36" s="163">
        <v>806.4</v>
      </c>
      <c r="P36" s="163">
        <v>403.2</v>
      </c>
      <c r="Q36" s="163">
        <v>300</v>
      </c>
      <c r="R36" s="163">
        <f>O36+P36</f>
        <v>1209.5999999999999</v>
      </c>
      <c r="S36" s="163">
        <f xml:space="preserve"> 3520</f>
        <v>3520</v>
      </c>
      <c r="T36" s="105"/>
      <c r="U36" s="142">
        <v>201.6</v>
      </c>
      <c r="V36" s="143" t="s">
        <v>256</v>
      </c>
      <c r="W36" s="143" t="s">
        <v>400</v>
      </c>
      <c r="X36" s="143"/>
      <c r="Y36" s="143" t="s">
        <v>315</v>
      </c>
      <c r="Z36" s="105"/>
      <c r="AA36" s="105"/>
      <c r="AB36" s="105"/>
      <c r="AC36" s="105"/>
    </row>
    <row r="37" spans="1:29" x14ac:dyDescent="0.15">
      <c r="A37" s="193" t="s">
        <v>316</v>
      </c>
      <c r="B37" s="337" t="s">
        <v>317</v>
      </c>
      <c r="C37" s="338"/>
      <c r="D37" s="338"/>
      <c r="E37" s="339"/>
      <c r="F37" s="140"/>
      <c r="G37" s="3"/>
      <c r="H37" s="3"/>
      <c r="I37" s="3"/>
      <c r="J37" s="154"/>
      <c r="K37" s="154"/>
      <c r="L37" s="163"/>
      <c r="M37" s="163"/>
      <c r="N37" s="163"/>
      <c r="O37" s="163"/>
      <c r="P37" s="163"/>
      <c r="Q37" s="163"/>
      <c r="R37" s="163"/>
      <c r="S37" s="163"/>
      <c r="T37" s="105">
        <v>3624.36</v>
      </c>
      <c r="U37" s="142"/>
      <c r="V37" s="143"/>
      <c r="W37" s="143"/>
      <c r="X37" s="143"/>
      <c r="Y37" s="143"/>
      <c r="Z37" s="105"/>
      <c r="AA37" s="105"/>
      <c r="AB37" s="105"/>
      <c r="AC37" s="105"/>
    </row>
    <row r="38" spans="1:29" x14ac:dyDescent="0.15">
      <c r="A38" s="145" t="s">
        <v>318</v>
      </c>
      <c r="B38" s="151"/>
      <c r="C38" s="160" t="s">
        <v>45</v>
      </c>
      <c r="D38" s="160" t="s">
        <v>319</v>
      </c>
      <c r="E38" s="140">
        <v>48</v>
      </c>
      <c r="F38" s="140" t="s">
        <v>320</v>
      </c>
      <c r="G38" s="3" t="s">
        <v>321</v>
      </c>
      <c r="H38" s="3" t="s">
        <v>322</v>
      </c>
      <c r="I38" s="3" t="s">
        <v>323</v>
      </c>
      <c r="J38" s="154">
        <v>5</v>
      </c>
      <c r="K38" s="154">
        <v>2</v>
      </c>
      <c r="L38" s="163">
        <v>857.5</v>
      </c>
      <c r="M38" s="155">
        <v>80</v>
      </c>
      <c r="N38" s="163">
        <v>42.9</v>
      </c>
      <c r="O38" s="163">
        <v>157.5</v>
      </c>
      <c r="P38" s="163">
        <v>85.75</v>
      </c>
      <c r="Q38" s="218">
        <v>215</v>
      </c>
      <c r="R38" s="163">
        <f>O38+P38</f>
        <v>243.25</v>
      </c>
      <c r="S38" s="219">
        <v>780</v>
      </c>
      <c r="T38" s="105"/>
      <c r="U38" s="217">
        <f>+N38</f>
        <v>42.9</v>
      </c>
      <c r="V38" s="143" t="s">
        <v>340</v>
      </c>
      <c r="W38" s="143" t="s">
        <v>324</v>
      </c>
      <c r="X38" s="143" t="s">
        <v>325</v>
      </c>
      <c r="Y38" s="143"/>
      <c r="Z38" s="105"/>
      <c r="AA38" s="105"/>
      <c r="AB38" s="105"/>
      <c r="AC38" s="105"/>
    </row>
    <row r="39" spans="1:29" x14ac:dyDescent="0.15">
      <c r="A39" s="145" t="s">
        <v>330</v>
      </c>
      <c r="B39" s="151"/>
      <c r="C39" s="160" t="s">
        <v>45</v>
      </c>
      <c r="D39" s="160" t="s">
        <v>319</v>
      </c>
      <c r="E39" s="140">
        <v>48</v>
      </c>
      <c r="F39" s="140" t="s">
        <v>331</v>
      </c>
      <c r="G39" s="3" t="s">
        <v>332</v>
      </c>
      <c r="H39" s="3" t="s">
        <v>322</v>
      </c>
      <c r="I39" s="3" t="s">
        <v>323</v>
      </c>
      <c r="J39" s="154"/>
      <c r="K39" s="154"/>
      <c r="L39" s="163"/>
      <c r="M39" s="155"/>
      <c r="N39" s="163"/>
      <c r="O39" s="163"/>
      <c r="P39" s="163"/>
      <c r="Q39" s="218">
        <v>215</v>
      </c>
      <c r="R39" s="163"/>
      <c r="S39" s="155"/>
      <c r="T39" s="105"/>
      <c r="U39" s="142"/>
      <c r="V39" s="143"/>
      <c r="W39" s="143"/>
      <c r="X39" s="143" t="s">
        <v>325</v>
      </c>
      <c r="Y39" s="143"/>
      <c r="Z39" s="105"/>
      <c r="AA39" s="105"/>
      <c r="AB39" s="105"/>
      <c r="AC39" s="105"/>
    </row>
    <row r="40" spans="1:29" x14ac:dyDescent="0.15">
      <c r="A40" s="145" t="s">
        <v>326</v>
      </c>
      <c r="B40" s="151"/>
      <c r="C40" s="160" t="s">
        <v>45</v>
      </c>
      <c r="D40" s="160" t="s">
        <v>334</v>
      </c>
      <c r="E40" s="140">
        <v>38</v>
      </c>
      <c r="F40" s="140" t="s">
        <v>327</v>
      </c>
      <c r="G40" s="3" t="s">
        <v>333</v>
      </c>
      <c r="H40" s="3" t="s">
        <v>328</v>
      </c>
      <c r="I40" s="3" t="s">
        <v>329</v>
      </c>
      <c r="J40" s="154">
        <v>4</v>
      </c>
      <c r="K40" s="154">
        <v>2</v>
      </c>
      <c r="L40" s="155">
        <v>2851</v>
      </c>
      <c r="M40" s="155">
        <v>0</v>
      </c>
      <c r="N40" s="159">
        <v>142.55000000000001</v>
      </c>
      <c r="O40" s="159">
        <f>2851*22.5%</f>
        <v>641.47500000000002</v>
      </c>
      <c r="P40" s="159">
        <v>285.10000000000002</v>
      </c>
      <c r="Q40" s="219">
        <v>800</v>
      </c>
      <c r="R40" s="163">
        <f t="shared" ref="R40:R57" si="0">O40+P40</f>
        <v>926.57500000000005</v>
      </c>
      <c r="S40" s="215">
        <v>2209.52</v>
      </c>
      <c r="T40" s="105"/>
      <c r="U40" s="217">
        <f>N40</f>
        <v>142.55000000000001</v>
      </c>
      <c r="V40" s="143" t="s">
        <v>341</v>
      </c>
      <c r="W40" s="143" t="s">
        <v>335</v>
      </c>
      <c r="X40" s="143" t="s">
        <v>337</v>
      </c>
      <c r="Y40" s="143"/>
      <c r="Z40" s="105"/>
      <c r="AA40" s="105"/>
      <c r="AB40" s="105"/>
      <c r="AC40" s="105"/>
    </row>
    <row r="41" spans="1:29" x14ac:dyDescent="0.15">
      <c r="A41" s="145" t="s">
        <v>336</v>
      </c>
      <c r="B41" s="337" t="s">
        <v>317</v>
      </c>
      <c r="C41" s="338"/>
      <c r="D41" s="338"/>
      <c r="E41" s="339"/>
      <c r="F41" s="140"/>
      <c r="G41" s="3"/>
      <c r="H41" s="3"/>
      <c r="I41" s="3"/>
      <c r="J41" s="154"/>
      <c r="K41" s="154"/>
      <c r="L41" s="155"/>
      <c r="M41" s="155"/>
      <c r="N41" s="155"/>
      <c r="O41" s="155"/>
      <c r="P41" s="155"/>
      <c r="Q41" s="155"/>
      <c r="R41" s="163">
        <f t="shared" si="0"/>
        <v>0</v>
      </c>
      <c r="S41" s="155"/>
      <c r="T41" s="105">
        <v>2325.61</v>
      </c>
      <c r="U41" s="142"/>
      <c r="V41" s="143"/>
      <c r="W41" s="143"/>
      <c r="X41" s="143"/>
      <c r="Y41" s="143" t="s">
        <v>315</v>
      </c>
      <c r="Z41" s="105"/>
      <c r="AA41" s="105"/>
      <c r="AB41" s="105"/>
      <c r="AC41" s="105"/>
    </row>
    <row r="42" spans="1:29" x14ac:dyDescent="0.15">
      <c r="A42" s="145" t="s">
        <v>337</v>
      </c>
      <c r="B42" s="151"/>
      <c r="C42" s="160" t="s">
        <v>45</v>
      </c>
      <c r="D42" s="160" t="s">
        <v>338</v>
      </c>
      <c r="E42" s="140">
        <v>38</v>
      </c>
      <c r="F42" s="140" t="s">
        <v>339</v>
      </c>
      <c r="G42" s="3" t="s">
        <v>333</v>
      </c>
      <c r="H42" s="3" t="s">
        <v>328</v>
      </c>
      <c r="I42" s="3" t="s">
        <v>329</v>
      </c>
      <c r="J42" s="154"/>
      <c r="K42" s="154"/>
      <c r="L42" s="155"/>
      <c r="M42" s="155"/>
      <c r="N42" s="155"/>
      <c r="O42" s="155"/>
      <c r="P42" s="155"/>
      <c r="Q42" s="219">
        <v>800</v>
      </c>
      <c r="R42" s="163">
        <f t="shared" si="0"/>
        <v>0</v>
      </c>
      <c r="S42" s="155"/>
      <c r="T42" s="105"/>
      <c r="U42" s="142"/>
      <c r="V42" s="143"/>
      <c r="W42" s="143"/>
      <c r="X42" s="143"/>
      <c r="Y42" s="143"/>
      <c r="Z42" s="105"/>
      <c r="AA42" s="105"/>
      <c r="AB42" s="105"/>
      <c r="AC42" s="105"/>
    </row>
    <row r="43" spans="1:29" x14ac:dyDescent="0.15">
      <c r="A43" s="145" t="s">
        <v>343</v>
      </c>
      <c r="B43" s="194"/>
      <c r="C43" s="160" t="s">
        <v>45</v>
      </c>
      <c r="D43" s="160" t="s">
        <v>334</v>
      </c>
      <c r="E43" s="140">
        <v>38</v>
      </c>
      <c r="F43" s="140" t="s">
        <v>344</v>
      </c>
      <c r="G43" s="3" t="s">
        <v>333</v>
      </c>
      <c r="H43" s="3" t="s">
        <v>345</v>
      </c>
      <c r="I43" s="3" t="s">
        <v>346</v>
      </c>
      <c r="J43" s="154">
        <v>4</v>
      </c>
      <c r="K43" s="154">
        <v>2</v>
      </c>
      <c r="L43" s="159">
        <v>4078.65</v>
      </c>
      <c r="M43" s="159">
        <v>0</v>
      </c>
      <c r="N43" s="159">
        <v>142.55000000000001</v>
      </c>
      <c r="O43" s="221">
        <f>641.48</f>
        <v>641.48</v>
      </c>
      <c r="P43" s="221">
        <v>285.10000000000002</v>
      </c>
      <c r="Q43" s="215">
        <v>800</v>
      </c>
      <c r="R43" s="163">
        <f>+O43+P43</f>
        <v>926.58</v>
      </c>
      <c r="S43" s="215">
        <v>2209.52</v>
      </c>
      <c r="T43" s="105"/>
      <c r="U43" s="217">
        <v>142.55000000000001</v>
      </c>
      <c r="V43" s="143" t="s">
        <v>356</v>
      </c>
      <c r="W43" s="143" t="s">
        <v>347</v>
      </c>
      <c r="X43" s="143" t="s">
        <v>357</v>
      </c>
      <c r="Y43" s="143"/>
      <c r="Z43" s="105"/>
      <c r="AA43" s="105"/>
      <c r="AB43" s="105"/>
      <c r="AC43" s="105"/>
    </row>
    <row r="44" spans="1:29" x14ac:dyDescent="0.15">
      <c r="A44" s="145" t="s">
        <v>343</v>
      </c>
      <c r="B44" s="198"/>
      <c r="C44" s="160" t="s">
        <v>45</v>
      </c>
      <c r="D44" s="160" t="s">
        <v>338</v>
      </c>
      <c r="E44" s="140">
        <v>38</v>
      </c>
      <c r="F44" s="140" t="s">
        <v>348</v>
      </c>
      <c r="G44" s="3" t="s">
        <v>333</v>
      </c>
      <c r="H44" s="3" t="s">
        <v>345</v>
      </c>
      <c r="I44" s="3" t="s">
        <v>346</v>
      </c>
      <c r="J44" s="154"/>
      <c r="K44" s="154"/>
      <c r="L44" s="159"/>
      <c r="M44" s="159"/>
      <c r="N44" s="159"/>
      <c r="O44" s="159"/>
      <c r="P44" s="159"/>
      <c r="Q44" s="215">
        <v>800</v>
      </c>
      <c r="R44" s="163"/>
      <c r="S44" s="159"/>
      <c r="T44" s="105"/>
      <c r="U44" s="142"/>
      <c r="V44" s="143"/>
      <c r="W44" s="143"/>
      <c r="X44" s="143"/>
      <c r="Y44" s="143"/>
      <c r="Z44" s="105"/>
      <c r="AA44" s="105"/>
      <c r="AB44" s="105"/>
      <c r="AC44" s="105"/>
    </row>
    <row r="45" spans="1:29" x14ac:dyDescent="0.15">
      <c r="A45" s="164" t="s">
        <v>342</v>
      </c>
      <c r="B45" s="337" t="s">
        <v>317</v>
      </c>
      <c r="C45" s="338"/>
      <c r="D45" s="338"/>
      <c r="E45" s="339"/>
      <c r="F45" s="140"/>
      <c r="G45" s="3"/>
      <c r="H45" s="3"/>
      <c r="I45" s="3"/>
      <c r="J45" s="154"/>
      <c r="K45" s="154"/>
      <c r="L45" s="159"/>
      <c r="M45" s="159"/>
      <c r="N45" s="159"/>
      <c r="O45" s="159"/>
      <c r="P45" s="159"/>
      <c r="Q45" s="159"/>
      <c r="R45" s="163">
        <f t="shared" si="0"/>
        <v>0</v>
      </c>
      <c r="S45" s="159"/>
      <c r="T45" s="105"/>
      <c r="U45" s="142"/>
      <c r="V45" s="143"/>
      <c r="W45" s="143"/>
      <c r="X45" s="143"/>
      <c r="Y45" s="143" t="s">
        <v>315</v>
      </c>
      <c r="Z45" s="105"/>
      <c r="AA45" s="105"/>
      <c r="AB45" s="105"/>
      <c r="AC45" s="105"/>
    </row>
    <row r="46" spans="1:29" x14ac:dyDescent="0.15">
      <c r="A46" s="164" t="s">
        <v>349</v>
      </c>
      <c r="B46" s="337" t="s">
        <v>317</v>
      </c>
      <c r="C46" s="338"/>
      <c r="D46" s="338"/>
      <c r="E46" s="339"/>
      <c r="F46" s="140"/>
      <c r="G46" s="3"/>
      <c r="H46" s="3"/>
      <c r="I46" s="3"/>
      <c r="J46" s="154"/>
      <c r="K46" s="154"/>
      <c r="L46" s="159"/>
      <c r="M46" s="159"/>
      <c r="N46" s="159"/>
      <c r="O46" s="159"/>
      <c r="P46" s="159"/>
      <c r="Q46" s="159"/>
      <c r="R46" s="163">
        <f t="shared" si="0"/>
        <v>0</v>
      </c>
      <c r="S46" s="159"/>
      <c r="T46" s="105"/>
      <c r="U46" s="142"/>
      <c r="V46" s="143"/>
      <c r="W46" s="143"/>
      <c r="X46" s="143"/>
      <c r="Y46" s="143" t="s">
        <v>315</v>
      </c>
      <c r="Z46" s="105"/>
      <c r="AA46" s="105"/>
      <c r="AB46" s="105"/>
      <c r="AC46" s="105"/>
    </row>
    <row r="47" spans="1:29" x14ac:dyDescent="0.15">
      <c r="A47" s="164" t="s">
        <v>350</v>
      </c>
      <c r="B47" s="151"/>
      <c r="C47" s="160" t="s">
        <v>45</v>
      </c>
      <c r="D47" s="160" t="s">
        <v>352</v>
      </c>
      <c r="E47" s="140">
        <v>52</v>
      </c>
      <c r="F47" s="140" t="s">
        <v>354</v>
      </c>
      <c r="G47" s="154" t="s">
        <v>333</v>
      </c>
      <c r="H47" s="154" t="s">
        <v>355</v>
      </c>
      <c r="I47" s="154" t="s">
        <v>363</v>
      </c>
      <c r="J47" s="154">
        <v>25</v>
      </c>
      <c r="K47" s="154">
        <v>2</v>
      </c>
      <c r="L47" s="159">
        <v>12000</v>
      </c>
      <c r="M47" s="159">
        <v>250</v>
      </c>
      <c r="N47" s="159">
        <v>612.5</v>
      </c>
      <c r="O47" s="215">
        <v>2000</v>
      </c>
      <c r="P47" s="215">
        <v>1225</v>
      </c>
      <c r="Q47" s="215">
        <v>800</v>
      </c>
      <c r="R47" s="163">
        <f t="shared" si="0"/>
        <v>3225</v>
      </c>
      <c r="S47" s="216">
        <v>10250</v>
      </c>
      <c r="T47" s="105"/>
      <c r="U47" s="217">
        <v>612.5</v>
      </c>
      <c r="V47" s="143" t="s">
        <v>374</v>
      </c>
      <c r="W47" s="143" t="s">
        <v>361</v>
      </c>
      <c r="X47" s="143" t="s">
        <v>366</v>
      </c>
      <c r="Y47" s="143"/>
      <c r="Z47" s="105"/>
      <c r="AA47" s="105"/>
      <c r="AB47" s="105"/>
      <c r="AC47" s="105"/>
    </row>
    <row r="48" spans="1:29" x14ac:dyDescent="0.15">
      <c r="A48" s="164" t="s">
        <v>351</v>
      </c>
      <c r="B48" s="151"/>
      <c r="C48" s="160" t="s">
        <v>45</v>
      </c>
      <c r="D48" s="160" t="s">
        <v>186</v>
      </c>
      <c r="E48" s="140">
        <v>42</v>
      </c>
      <c r="F48" s="140" t="s">
        <v>353</v>
      </c>
      <c r="G48" s="154" t="s">
        <v>333</v>
      </c>
      <c r="H48" s="154" t="s">
        <v>355</v>
      </c>
      <c r="I48" s="154" t="s">
        <v>363</v>
      </c>
      <c r="J48" s="154">
        <v>25</v>
      </c>
      <c r="K48" s="154">
        <v>3</v>
      </c>
      <c r="L48" s="159">
        <v>20000</v>
      </c>
      <c r="M48" s="159">
        <v>200</v>
      </c>
      <c r="N48" s="159">
        <v>1000</v>
      </c>
      <c r="O48" s="215">
        <v>4500</v>
      </c>
      <c r="P48" s="215">
        <v>1900</v>
      </c>
      <c r="Q48" s="215">
        <v>800</v>
      </c>
      <c r="R48" s="163">
        <f t="shared" si="0"/>
        <v>6400</v>
      </c>
      <c r="S48" s="216">
        <v>15700</v>
      </c>
      <c r="T48" s="105"/>
      <c r="U48" s="142" t="s">
        <v>307</v>
      </c>
      <c r="V48" s="143"/>
      <c r="W48" s="143" t="s">
        <v>365</v>
      </c>
      <c r="X48" s="143" t="s">
        <v>366</v>
      </c>
      <c r="Y48" s="143"/>
      <c r="Z48" s="105"/>
      <c r="AA48" s="105"/>
      <c r="AB48" s="105"/>
      <c r="AC48" s="105"/>
    </row>
    <row r="49" spans="1:29" x14ac:dyDescent="0.15">
      <c r="A49" s="164" t="s">
        <v>358</v>
      </c>
      <c r="B49" s="151"/>
      <c r="C49" s="160" t="s">
        <v>45</v>
      </c>
      <c r="D49" s="146" t="s">
        <v>359</v>
      </c>
      <c r="E49" s="140">
        <v>51</v>
      </c>
      <c r="F49" s="140" t="s">
        <v>360</v>
      </c>
      <c r="G49" s="148" t="s">
        <v>333</v>
      </c>
      <c r="H49" s="154" t="s">
        <v>361</v>
      </c>
      <c r="I49" s="154" t="s">
        <v>362</v>
      </c>
      <c r="J49" s="154">
        <v>18</v>
      </c>
      <c r="K49" s="154">
        <v>1</v>
      </c>
      <c r="L49" s="159">
        <v>5666.85</v>
      </c>
      <c r="M49" s="159">
        <v>200</v>
      </c>
      <c r="N49" s="159">
        <v>283.33999999999997</v>
      </c>
      <c r="O49" s="215">
        <v>1044</v>
      </c>
      <c r="P49" s="215">
        <v>563.4</v>
      </c>
      <c r="Q49" s="215">
        <v>800</v>
      </c>
      <c r="R49" s="163">
        <f t="shared" si="0"/>
        <v>1607.4</v>
      </c>
      <c r="S49" s="216">
        <f>+(257*18)+200</f>
        <v>4826</v>
      </c>
      <c r="T49" s="105"/>
      <c r="U49" s="217">
        <f>N49</f>
        <v>283.33999999999997</v>
      </c>
      <c r="V49" s="143" t="s">
        <v>374</v>
      </c>
      <c r="W49" s="143" t="s">
        <v>364</v>
      </c>
      <c r="X49" s="143" t="s">
        <v>366</v>
      </c>
      <c r="Y49" s="143"/>
      <c r="Z49" s="105"/>
      <c r="AA49" s="105"/>
      <c r="AB49" s="105"/>
      <c r="AC49" s="105"/>
    </row>
    <row r="50" spans="1:29" x14ac:dyDescent="0.15">
      <c r="A50" s="164" t="s">
        <v>367</v>
      </c>
      <c r="B50" s="167"/>
      <c r="C50" s="160" t="s">
        <v>45</v>
      </c>
      <c r="D50" s="168" t="s">
        <v>368</v>
      </c>
      <c r="E50" s="140">
        <v>52</v>
      </c>
      <c r="F50" s="140" t="s">
        <v>371</v>
      </c>
      <c r="G50" s="148" t="s">
        <v>333</v>
      </c>
      <c r="H50" s="154" t="s">
        <v>355</v>
      </c>
      <c r="I50" s="154" t="s">
        <v>363</v>
      </c>
      <c r="J50" s="154"/>
      <c r="K50" s="154"/>
      <c r="L50" s="159"/>
      <c r="M50" s="159"/>
      <c r="N50" s="159"/>
      <c r="O50" s="159"/>
      <c r="P50" s="159"/>
      <c r="Q50" s="215">
        <v>-800</v>
      </c>
      <c r="R50" s="163">
        <f t="shared" si="0"/>
        <v>0</v>
      </c>
      <c r="S50" s="152"/>
      <c r="T50" s="105"/>
      <c r="U50" s="142"/>
      <c r="V50" s="143"/>
      <c r="W50" s="143"/>
      <c r="X50" s="143" t="s">
        <v>366</v>
      </c>
      <c r="Y50" s="143"/>
      <c r="Z50" s="105"/>
      <c r="AA50" s="105"/>
      <c r="AB50" s="105"/>
      <c r="AC50" s="105"/>
    </row>
    <row r="51" spans="1:29" x14ac:dyDescent="0.15">
      <c r="A51" s="164" t="s">
        <v>367</v>
      </c>
      <c r="B51" s="168"/>
      <c r="C51" s="168" t="s">
        <v>45</v>
      </c>
      <c r="D51" s="168" t="s">
        <v>369</v>
      </c>
      <c r="E51" s="140">
        <v>42</v>
      </c>
      <c r="F51" s="140" t="s">
        <v>372</v>
      </c>
      <c r="G51" s="148" t="s">
        <v>333</v>
      </c>
      <c r="H51" s="154" t="s">
        <v>355</v>
      </c>
      <c r="I51" s="154" t="s">
        <v>363</v>
      </c>
      <c r="J51" s="154"/>
      <c r="K51" s="154"/>
      <c r="L51" s="159"/>
      <c r="M51" s="159"/>
      <c r="N51" s="159"/>
      <c r="O51" s="159"/>
      <c r="P51" s="159"/>
      <c r="Q51" s="215">
        <v>-800</v>
      </c>
      <c r="R51" s="163">
        <f t="shared" si="0"/>
        <v>0</v>
      </c>
      <c r="S51" s="152"/>
      <c r="T51" s="105"/>
      <c r="U51" s="142"/>
      <c r="V51" s="143"/>
      <c r="W51" s="143"/>
      <c r="X51" s="143" t="s">
        <v>366</v>
      </c>
      <c r="Y51" s="143"/>
      <c r="Z51" s="105"/>
      <c r="AA51" s="105"/>
      <c r="AB51" s="105"/>
      <c r="AC51" s="105"/>
    </row>
    <row r="52" spans="1:29" x14ac:dyDescent="0.15">
      <c r="A52" s="164" t="s">
        <v>367</v>
      </c>
      <c r="B52" s="168"/>
      <c r="C52" s="168" t="s">
        <v>45</v>
      </c>
      <c r="D52" s="168" t="s">
        <v>370</v>
      </c>
      <c r="E52" s="140">
        <v>51</v>
      </c>
      <c r="F52" s="140" t="s">
        <v>373</v>
      </c>
      <c r="G52" s="148" t="s">
        <v>333</v>
      </c>
      <c r="H52" s="154" t="s">
        <v>361</v>
      </c>
      <c r="I52" s="154" t="s">
        <v>362</v>
      </c>
      <c r="J52" s="154"/>
      <c r="K52" s="154"/>
      <c r="L52" s="159"/>
      <c r="M52" s="159"/>
      <c r="N52" s="159"/>
      <c r="O52" s="159"/>
      <c r="P52" s="159"/>
      <c r="Q52" s="215">
        <v>-800</v>
      </c>
      <c r="R52" s="163">
        <f t="shared" si="0"/>
        <v>0</v>
      </c>
      <c r="S52" s="152"/>
      <c r="T52" s="105"/>
      <c r="U52" s="142"/>
      <c r="V52" s="143"/>
      <c r="W52" s="143"/>
      <c r="X52" s="143" t="s">
        <v>366</v>
      </c>
      <c r="Y52" s="143"/>
      <c r="Z52" s="105"/>
      <c r="AA52" s="105"/>
      <c r="AB52" s="105"/>
      <c r="AC52" s="105"/>
    </row>
    <row r="53" spans="1:29" x14ac:dyDescent="0.15">
      <c r="A53" s="164" t="s">
        <v>375</v>
      </c>
      <c r="B53" s="334" t="s">
        <v>409</v>
      </c>
      <c r="C53" s="335"/>
      <c r="D53" s="335"/>
      <c r="E53" s="336"/>
      <c r="F53" s="140"/>
      <c r="G53" s="168"/>
      <c r="H53" s="168"/>
      <c r="I53" s="154"/>
      <c r="J53" s="154"/>
      <c r="K53" s="154"/>
      <c r="L53" s="159"/>
      <c r="M53" s="159"/>
      <c r="N53" s="159"/>
      <c r="O53" s="159"/>
      <c r="P53" s="159"/>
      <c r="Q53" s="159"/>
      <c r="R53" s="163">
        <f t="shared" si="0"/>
        <v>0</v>
      </c>
      <c r="S53" s="159"/>
      <c r="T53" s="105"/>
      <c r="U53" s="142"/>
      <c r="V53" s="143"/>
      <c r="W53" s="143"/>
      <c r="X53" s="143"/>
      <c r="Y53" s="143" t="s">
        <v>315</v>
      </c>
      <c r="Z53" s="105"/>
      <c r="AA53" s="105"/>
      <c r="AB53" s="105"/>
      <c r="AC53" s="105"/>
    </row>
    <row r="54" spans="1:29" x14ac:dyDescent="0.15">
      <c r="A54" s="157"/>
      <c r="B54" s="334" t="s">
        <v>406</v>
      </c>
      <c r="C54" s="335"/>
      <c r="D54" s="335"/>
      <c r="E54" s="336"/>
      <c r="F54" s="140"/>
      <c r="G54" s="168"/>
      <c r="H54" s="168"/>
      <c r="I54" s="154"/>
      <c r="J54" s="154"/>
      <c r="K54" s="154"/>
      <c r="L54" s="159"/>
      <c r="M54" s="159"/>
      <c r="N54" s="159"/>
      <c r="O54" s="159"/>
      <c r="P54" s="159"/>
      <c r="Q54" s="159"/>
      <c r="R54" s="163">
        <f t="shared" si="0"/>
        <v>0</v>
      </c>
      <c r="S54" s="159"/>
      <c r="T54" s="105"/>
      <c r="U54" s="142"/>
      <c r="V54" s="143"/>
      <c r="W54" s="143"/>
      <c r="X54" s="143"/>
      <c r="Y54" s="143"/>
      <c r="Z54" s="105"/>
      <c r="AA54" s="105"/>
      <c r="AB54" s="105"/>
      <c r="AC54" s="105"/>
    </row>
    <row r="55" spans="1:29" x14ac:dyDescent="0.15">
      <c r="A55" s="157"/>
      <c r="B55" s="334" t="s">
        <v>407</v>
      </c>
      <c r="C55" s="335"/>
      <c r="D55" s="335"/>
      <c r="E55" s="336"/>
      <c r="F55" s="140"/>
      <c r="G55" s="168"/>
      <c r="H55" s="168"/>
      <c r="I55" s="154"/>
      <c r="J55" s="154"/>
      <c r="K55" s="154"/>
      <c r="L55" s="159"/>
      <c r="M55" s="159"/>
      <c r="N55" s="159"/>
      <c r="O55" s="159"/>
      <c r="P55" s="159"/>
      <c r="Q55" s="159"/>
      <c r="R55" s="163">
        <f t="shared" si="0"/>
        <v>0</v>
      </c>
      <c r="S55" s="159"/>
      <c r="T55" s="105"/>
      <c r="U55" s="142"/>
      <c r="V55" s="143"/>
      <c r="W55" s="143"/>
      <c r="X55" s="143"/>
      <c r="Y55" s="143"/>
      <c r="Z55" s="105"/>
      <c r="AA55" s="105"/>
      <c r="AB55" s="105"/>
      <c r="AC55" s="105"/>
    </row>
    <row r="56" spans="1:29" x14ac:dyDescent="0.15">
      <c r="A56" s="157"/>
      <c r="B56" s="334"/>
      <c r="C56" s="335"/>
      <c r="D56" s="335"/>
      <c r="E56" s="336"/>
      <c r="F56" s="140"/>
      <c r="G56" s="168"/>
      <c r="H56" s="168"/>
      <c r="I56" s="154"/>
      <c r="J56" s="154"/>
      <c r="K56" s="154"/>
      <c r="L56" s="159"/>
      <c r="M56" s="159"/>
      <c r="N56" s="159"/>
      <c r="O56" s="159"/>
      <c r="P56" s="159"/>
      <c r="Q56" s="159"/>
      <c r="R56" s="163">
        <f t="shared" si="0"/>
        <v>0</v>
      </c>
      <c r="S56" s="159"/>
      <c r="T56" s="105"/>
      <c r="U56" s="142"/>
      <c r="V56" s="143"/>
      <c r="W56" s="143"/>
      <c r="X56" s="143"/>
      <c r="Y56" s="143"/>
      <c r="Z56" s="105"/>
      <c r="AA56" s="105"/>
      <c r="AB56" s="105"/>
      <c r="AC56" s="105"/>
    </row>
    <row r="57" spans="1:29" x14ac:dyDescent="0.15">
      <c r="A57" s="157"/>
      <c r="B57" s="168"/>
      <c r="C57" s="168"/>
      <c r="D57" s="168"/>
      <c r="E57" s="140"/>
      <c r="F57" s="140"/>
      <c r="G57" s="168"/>
      <c r="H57" s="168"/>
      <c r="I57" s="154"/>
      <c r="J57" s="154"/>
      <c r="K57" s="154"/>
      <c r="L57" s="169"/>
      <c r="M57" s="169"/>
      <c r="N57" s="170"/>
      <c r="O57" s="170"/>
      <c r="P57" s="170"/>
      <c r="Q57" s="170"/>
      <c r="R57" s="163">
        <f t="shared" si="0"/>
        <v>0</v>
      </c>
      <c r="S57" s="159"/>
      <c r="T57" s="105"/>
      <c r="U57" s="142"/>
      <c r="V57" s="143"/>
      <c r="W57" s="143"/>
      <c r="X57" s="143"/>
      <c r="Y57" s="172"/>
      <c r="Z57" s="105"/>
      <c r="AA57" s="105"/>
      <c r="AB57" s="105"/>
      <c r="AC57" s="105"/>
    </row>
    <row r="58" spans="1:29" ht="14" x14ac:dyDescent="0.2">
      <c r="A58" s="157"/>
      <c r="B58" s="173"/>
      <c r="C58" s="160"/>
      <c r="D58" s="160"/>
      <c r="E58" s="140"/>
      <c r="F58" s="158"/>
      <c r="G58" s="154"/>
      <c r="H58" s="154"/>
      <c r="I58" s="154"/>
      <c r="J58" s="154"/>
      <c r="K58" s="154"/>
      <c r="L58" s="174"/>
      <c r="M58" s="195"/>
      <c r="N58" s="175"/>
      <c r="O58" s="175"/>
      <c r="P58" s="175"/>
      <c r="Q58" s="175"/>
      <c r="R58" s="196" t="s">
        <v>194</v>
      </c>
      <c r="S58" s="159"/>
      <c r="T58" s="105"/>
      <c r="U58" s="142" t="s">
        <v>193</v>
      </c>
      <c r="V58" s="143"/>
      <c r="W58" s="143"/>
      <c r="X58" s="143"/>
      <c r="Y58" s="143"/>
      <c r="Z58" s="105"/>
      <c r="AA58" s="105"/>
      <c r="AB58" s="105"/>
      <c r="AC58" s="105"/>
    </row>
    <row r="59" spans="1:29" ht="15" thickBot="1" x14ac:dyDescent="0.25">
      <c r="A59" s="157"/>
      <c r="B59" s="173"/>
      <c r="C59" s="160"/>
      <c r="D59" s="160"/>
      <c r="E59" s="140"/>
      <c r="F59" s="158"/>
      <c r="G59" s="154"/>
      <c r="H59" s="154"/>
      <c r="I59" s="154"/>
      <c r="J59" s="154"/>
      <c r="K59" s="154"/>
      <c r="L59" s="174"/>
      <c r="M59" s="175"/>
      <c r="N59" s="175"/>
      <c r="O59" s="175"/>
      <c r="P59" s="175"/>
      <c r="Q59" s="175"/>
      <c r="R59" s="197"/>
      <c r="S59" s="171"/>
      <c r="T59" s="105"/>
      <c r="U59" s="142"/>
      <c r="V59" s="143"/>
      <c r="W59" s="143"/>
      <c r="X59" s="143"/>
      <c r="Y59" s="143"/>
      <c r="Z59" s="105"/>
      <c r="AA59" s="105"/>
      <c r="AB59" s="105"/>
      <c r="AC59" s="105"/>
    </row>
    <row r="60" spans="1:29" ht="18" thickTop="1" thickBot="1" x14ac:dyDescent="0.2">
      <c r="A60" s="157"/>
      <c r="B60" s="173"/>
      <c r="C60" s="160"/>
      <c r="D60" s="160"/>
      <c r="E60" s="160"/>
      <c r="F60" s="158"/>
      <c r="G60" s="154"/>
      <c r="H60" s="154"/>
      <c r="I60" s="154"/>
      <c r="J60" s="154"/>
      <c r="K60" s="154"/>
      <c r="L60" s="177"/>
      <c r="M60" s="88"/>
      <c r="N60" s="165"/>
      <c r="O60" s="165"/>
      <c r="P60" s="165"/>
      <c r="Q60" s="165"/>
      <c r="R60" s="178">
        <f>SUM(R4:R57)</f>
        <v>23922.795000000006</v>
      </c>
      <c r="S60" s="176"/>
      <c r="T60" s="179">
        <f>SUM(T2:T59)</f>
        <v>16864.510000000002</v>
      </c>
      <c r="U60" s="180"/>
      <c r="V60" s="143"/>
      <c r="W60" s="143"/>
      <c r="X60" s="143"/>
      <c r="Y60" s="143"/>
      <c r="Z60" s="105"/>
      <c r="AA60" s="105"/>
      <c r="AB60" s="105"/>
      <c r="AC60" s="105"/>
    </row>
    <row r="61" spans="1:29" ht="15" thickTop="1" x14ac:dyDescent="0.2">
      <c r="A61" s="181"/>
      <c r="B61" s="181"/>
      <c r="C61" s="181"/>
      <c r="D61" s="181"/>
      <c r="E61" s="181"/>
      <c r="F61" s="181"/>
      <c r="G61" s="161"/>
      <c r="H61" s="182"/>
      <c r="I61" s="182"/>
      <c r="J61" s="182"/>
      <c r="K61" s="182"/>
      <c r="L61" s="183"/>
      <c r="M61" s="105"/>
      <c r="N61" s="105"/>
      <c r="O61" s="105"/>
      <c r="P61" s="105"/>
      <c r="Q61" s="105"/>
      <c r="R61" s="105"/>
      <c r="S61" s="222">
        <f>R60-T60</f>
        <v>7058.2850000000035</v>
      </c>
      <c r="T61" s="105"/>
      <c r="U61" s="105"/>
      <c r="V61" s="105"/>
      <c r="W61" s="105"/>
      <c r="X61" s="105"/>
      <c r="Y61" s="105"/>
      <c r="Z61" s="105"/>
      <c r="AA61" s="105"/>
      <c r="AB61" s="105"/>
      <c r="AC61" s="105"/>
    </row>
    <row r="62" spans="1:29" ht="14" x14ac:dyDescent="0.2">
      <c r="A62" s="181"/>
      <c r="B62" s="181"/>
      <c r="C62" s="181"/>
      <c r="D62" s="181"/>
      <c r="E62" s="181"/>
      <c r="F62" s="181"/>
      <c r="G62" s="161"/>
      <c r="H62" s="184"/>
      <c r="I62" s="184"/>
      <c r="J62" s="184"/>
      <c r="K62" s="184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</row>
    <row r="63" spans="1:29" ht="14" x14ac:dyDescent="0.2">
      <c r="A63" s="181"/>
      <c r="B63" s="181"/>
      <c r="C63" s="181"/>
      <c r="D63" s="181"/>
      <c r="E63" s="181"/>
      <c r="F63" s="181"/>
      <c r="G63" s="161"/>
      <c r="H63" s="185"/>
      <c r="I63" s="185"/>
      <c r="J63" s="185"/>
      <c r="K63" s="18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</row>
    <row r="64" spans="1:29" ht="14" x14ac:dyDescent="0.2">
      <c r="A64" s="181"/>
      <c r="B64" s="181"/>
      <c r="C64" s="181"/>
      <c r="D64" s="181"/>
      <c r="E64" s="181"/>
      <c r="F64" s="181"/>
      <c r="G64" s="161"/>
      <c r="H64" s="186"/>
      <c r="I64" s="186"/>
      <c r="J64" s="186"/>
      <c r="K64" s="186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</row>
    <row r="65" spans="1:29" ht="14" x14ac:dyDescent="0.2">
      <c r="A65" s="181"/>
      <c r="B65" s="181"/>
      <c r="C65" s="181"/>
      <c r="D65" s="181"/>
      <c r="E65" s="181"/>
      <c r="F65" s="181"/>
      <c r="G65" s="161"/>
      <c r="H65" s="186"/>
      <c r="I65" s="186"/>
      <c r="J65" s="186"/>
      <c r="K65" s="186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</row>
    <row r="66" spans="1:29" ht="14" x14ac:dyDescent="0.2">
      <c r="A66" s="181"/>
      <c r="B66" s="181"/>
      <c r="C66" s="181"/>
      <c r="D66" s="181"/>
      <c r="E66" s="181"/>
      <c r="F66" s="181"/>
      <c r="G66" s="161"/>
      <c r="H66" s="185"/>
      <c r="I66" s="185"/>
      <c r="J66" s="185"/>
      <c r="K66" s="18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</row>
    <row r="67" spans="1:29" ht="14" x14ac:dyDescent="0.2">
      <c r="A67" s="181"/>
      <c r="B67" s="181"/>
      <c r="C67" s="181"/>
      <c r="D67" s="181"/>
      <c r="E67" s="181"/>
      <c r="F67" s="187"/>
      <c r="G67" s="161"/>
      <c r="H67" s="185"/>
      <c r="I67" s="185"/>
      <c r="J67" s="185"/>
      <c r="K67" s="185"/>
      <c r="L67" s="161"/>
      <c r="M67" s="161"/>
      <c r="N67" s="161"/>
      <c r="O67" s="161"/>
      <c r="P67" s="161"/>
      <c r="Q67" s="161"/>
      <c r="R67" s="161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</row>
    <row r="68" spans="1:29" ht="14" x14ac:dyDescent="0.2">
      <c r="A68" s="181"/>
      <c r="B68" s="181"/>
      <c r="C68" s="181"/>
      <c r="D68" s="181"/>
      <c r="E68" s="181"/>
      <c r="F68" s="187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</row>
    <row r="69" spans="1:29" ht="14" x14ac:dyDescent="0.2">
      <c r="A69" s="181"/>
      <c r="B69" s="181"/>
      <c r="C69" s="181"/>
      <c r="D69" s="181"/>
      <c r="E69" s="181"/>
      <c r="F69" s="187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</row>
    <row r="70" spans="1:29" ht="14" x14ac:dyDescent="0.2">
      <c r="A70" s="181"/>
      <c r="B70" s="181"/>
      <c r="C70" s="181"/>
      <c r="D70" s="181"/>
      <c r="E70" s="181"/>
      <c r="F70" s="187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</row>
    <row r="71" spans="1:29" ht="14" x14ac:dyDescent="0.2">
      <c r="A71" s="181"/>
      <c r="B71" s="181"/>
      <c r="C71" s="181"/>
      <c r="D71" s="181"/>
      <c r="E71" s="181"/>
      <c r="F71" s="187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</row>
    <row r="72" spans="1:29" ht="14" x14ac:dyDescent="0.2">
      <c r="A72" s="181"/>
      <c r="B72" s="181"/>
      <c r="C72" s="181"/>
      <c r="D72" s="181"/>
      <c r="E72" s="181"/>
      <c r="F72" s="187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</row>
    <row r="73" spans="1:29" ht="14" x14ac:dyDescent="0.2">
      <c r="A73" s="181"/>
      <c r="B73" s="181"/>
      <c r="C73" s="181"/>
      <c r="D73" s="181"/>
      <c r="E73" s="181"/>
      <c r="F73" s="187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</row>
    <row r="74" spans="1:29" ht="14" x14ac:dyDescent="0.2">
      <c r="A74" s="181"/>
      <c r="B74" s="181"/>
      <c r="C74" s="181"/>
      <c r="D74" s="181"/>
      <c r="E74" s="181"/>
      <c r="F74" s="187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</row>
    <row r="75" spans="1:29" ht="14" x14ac:dyDescent="0.2">
      <c r="A75" s="181"/>
      <c r="B75" s="181"/>
      <c r="C75" s="181"/>
      <c r="D75" s="181"/>
      <c r="E75" s="181"/>
      <c r="F75" s="187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</row>
    <row r="76" spans="1:29" ht="14" x14ac:dyDescent="0.2">
      <c r="A76" s="181"/>
      <c r="B76" s="181"/>
      <c r="C76" s="181"/>
      <c r="D76" s="181"/>
      <c r="E76" s="181"/>
      <c r="F76" s="187"/>
      <c r="G76" s="161"/>
      <c r="H76" s="161"/>
      <c r="I76" s="161"/>
      <c r="J76" s="161"/>
      <c r="K76" s="161"/>
      <c r="L76" s="161"/>
      <c r="M76" s="187"/>
      <c r="N76" s="187"/>
      <c r="O76" s="187"/>
      <c r="P76" s="187"/>
      <c r="Q76" s="187"/>
      <c r="R76" s="161"/>
      <c r="S76" s="161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</row>
  </sheetData>
  <mergeCells count="15">
    <mergeCell ref="AF1:AK1"/>
    <mergeCell ref="B54:E54"/>
    <mergeCell ref="B56:E56"/>
    <mergeCell ref="B55:E55"/>
    <mergeCell ref="B53:E53"/>
    <mergeCell ref="Y25:AC25"/>
    <mergeCell ref="B37:E37"/>
    <mergeCell ref="B41:E41"/>
    <mergeCell ref="B45:E45"/>
    <mergeCell ref="B46:E46"/>
    <mergeCell ref="B20:G20"/>
    <mergeCell ref="B25:G25"/>
    <mergeCell ref="M28:O28"/>
    <mergeCell ref="M30:O30"/>
    <mergeCell ref="B32:E32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0390-F08F-5147-A97B-64A070ACAB8D}">
  <dimension ref="A1:AF67"/>
  <sheetViews>
    <sheetView zoomScale="95" zoomScaleNormal="95" workbookViewId="0">
      <selection activeCell="G12" sqref="G12"/>
    </sheetView>
  </sheetViews>
  <sheetFormatPr baseColWidth="10" defaultRowHeight="13" x14ac:dyDescent="0.15"/>
  <cols>
    <col min="3" max="3" width="19.83203125" customWidth="1"/>
    <col min="4" max="4" width="15.83203125" customWidth="1"/>
    <col min="6" max="6" width="22.1640625" customWidth="1"/>
    <col min="7" max="7" width="21" customWidth="1"/>
    <col min="15" max="15" width="13.5" customWidth="1"/>
    <col min="22" max="22" width="11.83203125" customWidth="1"/>
    <col min="25" max="25" width="27.83203125" customWidth="1"/>
  </cols>
  <sheetData>
    <row r="1" spans="1:32" ht="46" thickBot="1" x14ac:dyDescent="0.25">
      <c r="A1" s="124" t="s">
        <v>393</v>
      </c>
      <c r="B1" s="125" t="s">
        <v>32</v>
      </c>
      <c r="C1" s="126" t="s">
        <v>31</v>
      </c>
      <c r="D1" s="126" t="s">
        <v>72</v>
      </c>
      <c r="E1" s="126" t="s">
        <v>15</v>
      </c>
      <c r="F1" s="127" t="s">
        <v>1</v>
      </c>
      <c r="G1" s="128" t="s">
        <v>0</v>
      </c>
      <c r="H1" s="129" t="s">
        <v>16</v>
      </c>
      <c r="I1" s="130" t="s">
        <v>17</v>
      </c>
      <c r="J1" s="131" t="s">
        <v>18</v>
      </c>
      <c r="K1" s="131" t="s">
        <v>19</v>
      </c>
      <c r="L1" s="132" t="s">
        <v>7</v>
      </c>
      <c r="M1" s="132" t="s">
        <v>20</v>
      </c>
      <c r="N1" s="132" t="s">
        <v>21</v>
      </c>
      <c r="O1" s="132" t="s">
        <v>22</v>
      </c>
      <c r="P1" s="132" t="s">
        <v>23</v>
      </c>
      <c r="Q1" s="132" t="s">
        <v>58</v>
      </c>
      <c r="R1" s="133" t="s">
        <v>24</v>
      </c>
      <c r="S1" s="134" t="s">
        <v>25</v>
      </c>
      <c r="T1" s="19" t="s">
        <v>48</v>
      </c>
      <c r="U1" s="135" t="s">
        <v>26</v>
      </c>
      <c r="V1" s="136" t="s">
        <v>27</v>
      </c>
      <c r="W1" s="136" t="s">
        <v>28</v>
      </c>
      <c r="X1" s="136" t="s">
        <v>59</v>
      </c>
      <c r="Y1" s="137" t="s">
        <v>39</v>
      </c>
      <c r="Z1" s="105"/>
      <c r="AA1" s="105"/>
      <c r="AB1" s="137" t="s">
        <v>376</v>
      </c>
      <c r="AC1" s="137" t="s">
        <v>377</v>
      </c>
      <c r="AD1" s="137" t="s">
        <v>378</v>
      </c>
      <c r="AE1" s="105"/>
      <c r="AF1" s="105"/>
    </row>
    <row r="2" spans="1:32" x14ac:dyDescent="0.15">
      <c r="A2" s="138" t="s">
        <v>375</v>
      </c>
      <c r="B2" s="204" t="s">
        <v>317</v>
      </c>
      <c r="C2" s="205"/>
      <c r="D2" s="205"/>
      <c r="E2" s="206"/>
      <c r="F2" s="140"/>
      <c r="G2" s="140"/>
      <c r="H2" s="139"/>
      <c r="I2" s="139"/>
      <c r="J2" s="139"/>
      <c r="K2" s="139"/>
      <c r="L2" s="141"/>
      <c r="M2" s="141"/>
      <c r="N2" s="141"/>
      <c r="O2" s="141"/>
      <c r="P2" s="141"/>
      <c r="Q2" s="141"/>
      <c r="R2" s="141"/>
      <c r="S2" s="140"/>
      <c r="T2" s="105"/>
      <c r="U2" s="142"/>
      <c r="V2" s="143"/>
      <c r="W2" s="143"/>
      <c r="X2" s="143"/>
      <c r="Y2" s="143"/>
      <c r="Z2" s="105"/>
      <c r="AA2" s="105"/>
      <c r="AB2" s="180"/>
      <c r="AC2" s="202"/>
      <c r="AD2" s="203"/>
      <c r="AE2" s="105"/>
      <c r="AF2" s="105"/>
    </row>
    <row r="3" spans="1:32" x14ac:dyDescent="0.15">
      <c r="A3" s="138" t="s">
        <v>394</v>
      </c>
      <c r="B3" s="204" t="s">
        <v>317</v>
      </c>
      <c r="C3" s="205"/>
      <c r="D3" s="205"/>
      <c r="E3" s="206"/>
      <c r="F3" s="158"/>
      <c r="G3" s="154"/>
      <c r="H3" s="154"/>
      <c r="I3" s="154"/>
      <c r="J3" s="139"/>
      <c r="K3" s="139"/>
      <c r="L3" s="141"/>
      <c r="M3" s="141"/>
      <c r="N3" s="141"/>
      <c r="O3" s="141"/>
      <c r="P3" s="141"/>
      <c r="Q3" s="141"/>
      <c r="R3" s="141"/>
      <c r="S3" s="140"/>
      <c r="T3" s="105"/>
      <c r="U3" s="142"/>
      <c r="V3" s="156"/>
      <c r="W3" s="156"/>
      <c r="X3" s="143"/>
      <c r="Y3" s="143"/>
      <c r="Z3" s="105"/>
      <c r="AA3" s="105"/>
      <c r="AB3" s="180"/>
      <c r="AC3" s="202"/>
      <c r="AD3" s="203"/>
      <c r="AE3" s="105"/>
      <c r="AF3" s="105"/>
    </row>
    <row r="4" spans="1:32" x14ac:dyDescent="0.15">
      <c r="A4" s="138" t="s">
        <v>395</v>
      </c>
      <c r="B4" s="204" t="s">
        <v>397</v>
      </c>
      <c r="C4" s="143"/>
      <c r="D4" s="139"/>
      <c r="E4" s="140"/>
      <c r="F4" s="140"/>
      <c r="G4" s="154"/>
      <c r="H4" s="154"/>
      <c r="I4" s="154"/>
      <c r="J4" s="140"/>
      <c r="K4" s="140"/>
      <c r="L4" s="163"/>
      <c r="M4" s="163"/>
      <c r="N4" s="163"/>
      <c r="O4" s="163"/>
      <c r="P4" s="163"/>
      <c r="Q4" s="163"/>
      <c r="R4" s="163"/>
      <c r="S4" s="163"/>
      <c r="T4" s="105"/>
      <c r="U4" s="142"/>
      <c r="V4" s="156"/>
      <c r="W4" s="156"/>
      <c r="Y4" s="143"/>
      <c r="Z4" s="105"/>
      <c r="AA4" s="105"/>
      <c r="AB4" s="180"/>
      <c r="AC4" s="202"/>
      <c r="AD4" s="203"/>
      <c r="AE4" s="105"/>
      <c r="AF4" s="105"/>
    </row>
    <row r="5" spans="1:32" x14ac:dyDescent="0.15">
      <c r="A5" s="138" t="s">
        <v>411</v>
      </c>
      <c r="B5" s="223"/>
      <c r="C5" s="143" t="s">
        <v>45</v>
      </c>
      <c r="D5" s="139" t="s">
        <v>412</v>
      </c>
      <c r="E5" s="140">
        <v>54</v>
      </c>
      <c r="F5" s="140" t="s">
        <v>413</v>
      </c>
      <c r="G5" s="154" t="s">
        <v>414</v>
      </c>
      <c r="H5" s="154" t="s">
        <v>415</v>
      </c>
      <c r="I5" s="154" t="s">
        <v>416</v>
      </c>
      <c r="J5" s="140">
        <v>7</v>
      </c>
      <c r="K5" s="140">
        <v>11</v>
      </c>
      <c r="L5" s="163">
        <v>11561</v>
      </c>
      <c r="M5" s="163">
        <v>0</v>
      </c>
      <c r="N5" s="224">
        <v>2102</v>
      </c>
      <c r="O5" s="224">
        <v>8908.84</v>
      </c>
      <c r="P5" s="224">
        <v>2102</v>
      </c>
      <c r="Q5" s="224">
        <v>11500</v>
      </c>
      <c r="R5" s="224"/>
      <c r="S5" s="224">
        <v>33129.160000000003</v>
      </c>
      <c r="T5" s="105"/>
      <c r="U5" s="142"/>
      <c r="V5" s="156"/>
      <c r="W5" s="156"/>
      <c r="Y5" s="143" t="s">
        <v>417</v>
      </c>
      <c r="Z5" s="105"/>
      <c r="AA5" s="105"/>
      <c r="AB5" s="180"/>
      <c r="AC5" s="202"/>
      <c r="AD5" s="203"/>
      <c r="AE5" s="105"/>
      <c r="AF5" s="105"/>
    </row>
    <row r="6" spans="1:32" x14ac:dyDescent="0.15">
      <c r="A6" s="138" t="s">
        <v>396</v>
      </c>
      <c r="B6" s="144"/>
      <c r="C6" s="143" t="s">
        <v>45</v>
      </c>
      <c r="D6" s="140" t="s">
        <v>398</v>
      </c>
      <c r="E6" s="140">
        <v>53</v>
      </c>
      <c r="F6" s="140" t="s">
        <v>426</v>
      </c>
      <c r="G6" s="154" t="s">
        <v>399</v>
      </c>
      <c r="H6" s="154" t="s">
        <v>400</v>
      </c>
      <c r="I6" s="154" t="s">
        <v>401</v>
      </c>
      <c r="J6" s="139">
        <v>14</v>
      </c>
      <c r="K6" s="139">
        <v>2</v>
      </c>
      <c r="L6" s="163">
        <v>4032</v>
      </c>
      <c r="M6" s="163">
        <v>160</v>
      </c>
      <c r="N6" s="224">
        <v>201.6</v>
      </c>
      <c r="O6" s="224">
        <v>672</v>
      </c>
      <c r="P6" s="224">
        <v>403.2</v>
      </c>
      <c r="Q6" s="224">
        <v>300</v>
      </c>
      <c r="R6" s="224">
        <f>O6+P6</f>
        <v>1075.2</v>
      </c>
      <c r="S6" s="224">
        <v>3520</v>
      </c>
      <c r="T6" s="105" t="s">
        <v>6</v>
      </c>
      <c r="U6" s="142">
        <v>201.6</v>
      </c>
      <c r="V6" s="156">
        <v>45748</v>
      </c>
      <c r="W6" s="156">
        <v>45737</v>
      </c>
      <c r="X6" s="143" t="s">
        <v>408</v>
      </c>
      <c r="Y6" s="143"/>
      <c r="Z6" s="105"/>
      <c r="AA6" s="105"/>
      <c r="AB6" s="180"/>
      <c r="AC6" s="202"/>
      <c r="AD6" s="203"/>
      <c r="AE6" s="105"/>
      <c r="AF6" s="105"/>
    </row>
    <row r="7" spans="1:32" x14ac:dyDescent="0.15">
      <c r="A7" s="145" t="s">
        <v>401</v>
      </c>
      <c r="B7" s="212" t="s">
        <v>418</v>
      </c>
      <c r="C7" s="213"/>
      <c r="D7" s="213"/>
      <c r="E7" s="214"/>
      <c r="F7" s="147"/>
      <c r="G7" s="154"/>
      <c r="H7" s="154"/>
      <c r="I7" s="154"/>
      <c r="J7" s="139"/>
      <c r="K7" s="139"/>
      <c r="L7" s="163"/>
      <c r="M7" s="163"/>
      <c r="N7" s="163"/>
      <c r="O7" s="163"/>
      <c r="P7" s="163"/>
      <c r="Q7" s="163"/>
      <c r="R7" s="163"/>
      <c r="S7" s="163"/>
      <c r="T7" s="105"/>
      <c r="U7" s="107"/>
      <c r="V7" s="156"/>
      <c r="W7" s="156"/>
      <c r="X7" s="143"/>
      <c r="Y7" s="143"/>
      <c r="Z7" s="105"/>
      <c r="AA7" s="105"/>
      <c r="AB7" s="180"/>
      <c r="AC7" s="202"/>
      <c r="AD7" s="203"/>
      <c r="AE7" s="105"/>
      <c r="AF7" s="105"/>
    </row>
    <row r="8" spans="1:32" x14ac:dyDescent="0.15">
      <c r="A8" s="145" t="s">
        <v>402</v>
      </c>
      <c r="B8" s="212" t="s">
        <v>418</v>
      </c>
      <c r="C8" s="213"/>
      <c r="D8" s="213"/>
      <c r="E8" s="214"/>
      <c r="F8" s="147"/>
      <c r="G8" s="154"/>
      <c r="H8" s="208"/>
      <c r="I8" s="154"/>
      <c r="J8" s="149"/>
      <c r="K8" s="149"/>
      <c r="L8" s="163"/>
      <c r="M8" s="226"/>
      <c r="N8" s="226"/>
      <c r="O8" s="226"/>
      <c r="P8" s="163"/>
      <c r="Q8" s="163"/>
      <c r="R8" s="163"/>
      <c r="S8" s="163"/>
      <c r="T8" s="105"/>
      <c r="U8" s="107"/>
      <c r="V8" s="156"/>
      <c r="W8" s="156"/>
      <c r="X8" s="143"/>
      <c r="Y8" s="143"/>
      <c r="Z8" s="105"/>
      <c r="AA8" s="105"/>
      <c r="AB8" s="180"/>
      <c r="AC8" s="202"/>
      <c r="AD8" s="203"/>
      <c r="AE8" s="105"/>
      <c r="AF8" s="105"/>
    </row>
    <row r="9" spans="1:32" x14ac:dyDescent="0.15">
      <c r="A9" s="145" t="s">
        <v>403</v>
      </c>
      <c r="B9" s="212" t="s">
        <v>418</v>
      </c>
      <c r="C9" s="213"/>
      <c r="D9" s="213"/>
      <c r="E9" s="214"/>
      <c r="F9" s="147"/>
      <c r="G9" s="154"/>
      <c r="H9" s="208"/>
      <c r="I9" s="154"/>
      <c r="J9" s="154"/>
      <c r="K9" s="154"/>
      <c r="L9" s="163"/>
      <c r="M9" s="226"/>
      <c r="N9" s="226"/>
      <c r="O9" s="226"/>
      <c r="P9" s="163"/>
      <c r="Q9" s="163"/>
      <c r="R9" s="163"/>
      <c r="S9" s="163"/>
      <c r="T9" s="105"/>
      <c r="U9" s="107"/>
      <c r="V9" s="143"/>
      <c r="W9" s="143"/>
      <c r="X9" s="143"/>
      <c r="Y9" s="143"/>
      <c r="Z9" s="105"/>
      <c r="AA9" s="105"/>
      <c r="AB9" s="105"/>
      <c r="AC9" s="105"/>
      <c r="AD9" s="105"/>
      <c r="AE9" s="105"/>
      <c r="AF9" s="105"/>
    </row>
    <row r="10" spans="1:32" x14ac:dyDescent="0.15">
      <c r="A10" s="145" t="s">
        <v>419</v>
      </c>
      <c r="B10" s="194"/>
      <c r="C10" s="209" t="s">
        <v>45</v>
      </c>
      <c r="D10" s="225" t="s">
        <v>420</v>
      </c>
      <c r="E10" s="207">
        <v>42</v>
      </c>
      <c r="F10" s="207" t="s">
        <v>421</v>
      </c>
      <c r="G10" s="208" t="s">
        <v>333</v>
      </c>
      <c r="H10" s="208" t="s">
        <v>422</v>
      </c>
      <c r="I10" s="154" t="s">
        <v>423</v>
      </c>
      <c r="J10" s="154">
        <v>25</v>
      </c>
      <c r="K10" s="154">
        <v>2</v>
      </c>
      <c r="L10" s="163">
        <v>8395</v>
      </c>
      <c r="M10" s="227">
        <v>0</v>
      </c>
      <c r="N10" s="227">
        <v>419.75</v>
      </c>
      <c r="O10" s="227" t="s">
        <v>425</v>
      </c>
      <c r="P10" s="163" t="s">
        <v>424</v>
      </c>
      <c r="Q10" s="163">
        <v>300</v>
      </c>
      <c r="R10" s="163">
        <f>1095+419.75</f>
        <v>1514.75</v>
      </c>
      <c r="S10" s="163">
        <v>7300</v>
      </c>
      <c r="T10" s="105"/>
      <c r="U10" s="107">
        <f>N10</f>
        <v>419.75</v>
      </c>
      <c r="V10" s="143" t="s">
        <v>427</v>
      </c>
      <c r="W10" s="143" t="s">
        <v>427</v>
      </c>
      <c r="X10" s="143"/>
      <c r="Y10" s="172"/>
      <c r="Z10" s="105"/>
      <c r="AA10" s="105"/>
      <c r="AB10" s="105"/>
      <c r="AC10" s="105"/>
      <c r="AD10" s="105"/>
      <c r="AE10" s="105"/>
      <c r="AF10" s="105"/>
    </row>
    <row r="11" spans="1:32" x14ac:dyDescent="0.15">
      <c r="A11" s="145" t="s">
        <v>404</v>
      </c>
      <c r="B11" s="212" t="s">
        <v>418</v>
      </c>
      <c r="C11" s="213"/>
      <c r="D11" s="213"/>
      <c r="E11" s="214"/>
      <c r="F11" s="147"/>
      <c r="G11" s="154"/>
      <c r="H11" s="208"/>
      <c r="I11" s="154"/>
      <c r="J11" s="154"/>
      <c r="K11" s="154"/>
      <c r="L11" s="163"/>
      <c r="M11" s="226"/>
      <c r="N11" s="226"/>
      <c r="O11" s="226"/>
      <c r="P11" s="163"/>
      <c r="Q11" s="163"/>
      <c r="R11" s="163"/>
      <c r="S11" s="163"/>
      <c r="T11" s="105"/>
      <c r="U11" s="107"/>
      <c r="V11" s="143"/>
      <c r="W11" s="143"/>
      <c r="X11" s="143"/>
      <c r="Y11" s="166"/>
      <c r="Z11" s="105"/>
      <c r="AA11" s="105"/>
      <c r="AB11" s="105"/>
      <c r="AC11" s="105"/>
      <c r="AD11" s="105"/>
      <c r="AE11" s="105"/>
      <c r="AF11" s="105"/>
    </row>
    <row r="12" spans="1:32" x14ac:dyDescent="0.15">
      <c r="A12" s="145" t="s">
        <v>452</v>
      </c>
      <c r="B12" s="194"/>
      <c r="C12" s="209" t="s">
        <v>45</v>
      </c>
      <c r="D12" s="207" t="s">
        <v>453</v>
      </c>
      <c r="E12" s="207">
        <v>54</v>
      </c>
      <c r="F12" s="207" t="s">
        <v>454</v>
      </c>
      <c r="G12" s="154" t="s">
        <v>414</v>
      </c>
      <c r="H12" s="154" t="s">
        <v>415</v>
      </c>
      <c r="I12" s="154" t="s">
        <v>416</v>
      </c>
      <c r="J12" s="140">
        <v>7</v>
      </c>
      <c r="K12" s="140">
        <v>11</v>
      </c>
      <c r="L12" s="163">
        <v>46242</v>
      </c>
      <c r="M12" s="163">
        <v>0</v>
      </c>
      <c r="N12" s="163">
        <v>2102</v>
      </c>
      <c r="O12" s="224">
        <v>8908.84</v>
      </c>
      <c r="P12" s="163">
        <v>2102</v>
      </c>
      <c r="Q12" s="224">
        <v>11500</v>
      </c>
      <c r="R12" s="224">
        <f>+O12+P12</f>
        <v>11010.84</v>
      </c>
      <c r="S12" s="224">
        <v>33129.160000000003</v>
      </c>
      <c r="T12" s="105"/>
      <c r="U12" s="107">
        <f>N12</f>
        <v>2102</v>
      </c>
      <c r="V12" s="156">
        <v>45882</v>
      </c>
      <c r="W12" s="143" t="s">
        <v>481</v>
      </c>
      <c r="X12" s="143"/>
      <c r="Y12" s="143"/>
      <c r="Z12" s="105"/>
      <c r="AA12" s="105"/>
      <c r="AB12" s="105"/>
      <c r="AC12" s="105"/>
      <c r="AD12" s="105"/>
      <c r="AE12" s="105"/>
      <c r="AF12" s="105"/>
    </row>
    <row r="13" spans="1:32" ht="26" x14ac:dyDescent="0.15">
      <c r="A13" s="145" t="s">
        <v>455</v>
      </c>
      <c r="B13" s="194"/>
      <c r="C13" s="209" t="s">
        <v>45</v>
      </c>
      <c r="D13" s="225" t="s">
        <v>420</v>
      </c>
      <c r="E13" s="207">
        <v>42</v>
      </c>
      <c r="F13" s="231" t="s">
        <v>456</v>
      </c>
      <c r="G13" s="208" t="s">
        <v>333</v>
      </c>
      <c r="H13" s="208" t="s">
        <v>422</v>
      </c>
      <c r="I13" s="154" t="s">
        <v>423</v>
      </c>
      <c r="J13" s="154"/>
      <c r="K13" s="154"/>
      <c r="L13" s="163"/>
      <c r="M13" s="163"/>
      <c r="N13" s="163"/>
      <c r="O13" s="163"/>
      <c r="P13" s="163"/>
      <c r="Q13" s="163">
        <v>300</v>
      </c>
      <c r="R13" s="163"/>
      <c r="S13" s="163"/>
      <c r="T13" s="105"/>
      <c r="U13" s="107"/>
      <c r="V13" s="143"/>
      <c r="W13" s="143"/>
      <c r="X13" s="143" t="s">
        <v>457</v>
      </c>
      <c r="Y13" s="143" t="s">
        <v>458</v>
      </c>
      <c r="Z13" s="105"/>
      <c r="AA13" s="105"/>
      <c r="AB13" s="105"/>
      <c r="AC13" s="105"/>
      <c r="AD13" s="105"/>
      <c r="AE13" s="105"/>
      <c r="AF13" s="105"/>
    </row>
    <row r="14" spans="1:32" x14ac:dyDescent="0.15">
      <c r="A14" s="145" t="s">
        <v>405</v>
      </c>
      <c r="B14" s="212" t="s">
        <v>471</v>
      </c>
      <c r="C14" s="213"/>
      <c r="D14" s="213"/>
      <c r="E14" s="214"/>
      <c r="F14" s="147"/>
      <c r="G14" s="154"/>
      <c r="H14" s="208"/>
      <c r="I14" s="154"/>
      <c r="J14" s="154"/>
      <c r="K14" s="154"/>
      <c r="L14" s="163"/>
      <c r="M14" s="155"/>
      <c r="N14" s="163"/>
      <c r="O14" s="163"/>
      <c r="P14" s="163"/>
      <c r="Q14" s="163"/>
      <c r="R14" s="163"/>
      <c r="S14" s="155"/>
      <c r="T14" s="105"/>
      <c r="U14" s="107"/>
      <c r="V14" s="143"/>
      <c r="W14" s="143"/>
      <c r="X14" s="143"/>
      <c r="Y14" s="166" t="s">
        <v>472</v>
      </c>
      <c r="Z14" s="105"/>
      <c r="AA14" s="105"/>
      <c r="AB14" s="105"/>
      <c r="AC14" s="105"/>
      <c r="AD14" s="105"/>
      <c r="AE14" s="105"/>
      <c r="AF14" s="105"/>
    </row>
    <row r="15" spans="1:32" x14ac:dyDescent="0.15">
      <c r="A15" s="145"/>
      <c r="B15" s="194"/>
      <c r="C15" s="210"/>
      <c r="D15" s="210"/>
      <c r="E15" s="207"/>
      <c r="F15" s="236"/>
      <c r="G15" s="208"/>
      <c r="H15" s="208"/>
      <c r="I15" s="154"/>
      <c r="J15" s="154"/>
      <c r="K15" s="154"/>
      <c r="L15" s="163"/>
      <c r="M15" s="155"/>
      <c r="N15" s="159"/>
      <c r="O15" s="159"/>
      <c r="P15" s="159"/>
      <c r="Q15" s="155"/>
      <c r="R15" s="163"/>
      <c r="S15" s="159"/>
      <c r="T15" s="105"/>
      <c r="U15" s="107"/>
      <c r="V15" s="143"/>
      <c r="W15" s="143"/>
      <c r="X15" s="143"/>
      <c r="Y15" s="143"/>
      <c r="Z15" s="105"/>
      <c r="AA15" s="105"/>
      <c r="AB15" s="248"/>
      <c r="AC15" s="105"/>
      <c r="AD15" s="105"/>
      <c r="AE15" s="105"/>
      <c r="AF15" s="105"/>
    </row>
    <row r="16" spans="1:32" x14ac:dyDescent="0.15">
      <c r="A16" s="145" t="s">
        <v>459</v>
      </c>
      <c r="B16" s="211"/>
      <c r="C16" s="209" t="s">
        <v>45</v>
      </c>
      <c r="D16" s="237" t="s">
        <v>460</v>
      </c>
      <c r="E16" s="207">
        <v>42</v>
      </c>
      <c r="F16" s="140" t="s">
        <v>463</v>
      </c>
      <c r="G16" s="208" t="s">
        <v>333</v>
      </c>
      <c r="H16" s="154" t="s">
        <v>469</v>
      </c>
      <c r="I16" s="154" t="s">
        <v>470</v>
      </c>
      <c r="J16" s="154">
        <v>40</v>
      </c>
      <c r="K16" s="154">
        <v>4</v>
      </c>
      <c r="L16" s="163">
        <v>13474.8</v>
      </c>
      <c r="M16" s="163">
        <v>300</v>
      </c>
      <c r="N16" s="163">
        <v>673.75</v>
      </c>
      <c r="O16" s="163">
        <v>2474.8000000000002</v>
      </c>
      <c r="P16" s="163">
        <v>673.75</v>
      </c>
      <c r="Q16" s="163">
        <v>1500</v>
      </c>
      <c r="R16" s="163">
        <f>O16+P16</f>
        <v>3148.55</v>
      </c>
      <c r="S16" s="163">
        <f>11300</f>
        <v>11300</v>
      </c>
      <c r="T16" s="105"/>
      <c r="U16" s="107">
        <v>673.75</v>
      </c>
      <c r="V16" s="143" t="s">
        <v>484</v>
      </c>
      <c r="W16" s="143" t="s">
        <v>485</v>
      </c>
      <c r="X16" s="143"/>
      <c r="Y16" s="143"/>
      <c r="Z16" s="105"/>
      <c r="AA16" s="105"/>
      <c r="AB16" s="248"/>
      <c r="AC16" s="105"/>
      <c r="AD16" s="105"/>
      <c r="AE16" s="105"/>
      <c r="AF16" s="105"/>
    </row>
    <row r="17" spans="1:32" x14ac:dyDescent="0.15">
      <c r="A17" s="145" t="s">
        <v>459</v>
      </c>
      <c r="B17" s="194"/>
      <c r="C17" s="209" t="s">
        <v>45</v>
      </c>
      <c r="D17" s="237" t="s">
        <v>460</v>
      </c>
      <c r="E17" s="207">
        <v>42</v>
      </c>
      <c r="F17" s="140" t="s">
        <v>464</v>
      </c>
      <c r="G17" s="208" t="s">
        <v>333</v>
      </c>
      <c r="H17" s="154" t="s">
        <v>469</v>
      </c>
      <c r="I17" s="154" t="s">
        <v>470</v>
      </c>
      <c r="J17" s="154">
        <v>40</v>
      </c>
      <c r="K17" s="154">
        <v>4</v>
      </c>
      <c r="L17" s="163"/>
      <c r="M17" s="163"/>
      <c r="N17" s="163"/>
      <c r="O17" s="163"/>
      <c r="P17" s="163"/>
      <c r="Q17" s="256">
        <v>1500</v>
      </c>
      <c r="R17" s="163"/>
      <c r="S17" s="163"/>
      <c r="T17" s="105"/>
      <c r="U17" s="28"/>
      <c r="V17" s="143"/>
      <c r="W17" s="143"/>
      <c r="X17" s="143" t="s">
        <v>587</v>
      </c>
      <c r="Y17" s="143"/>
      <c r="Z17" s="105"/>
      <c r="AA17" s="105"/>
      <c r="AB17" s="248"/>
      <c r="AC17" s="105"/>
      <c r="AD17" s="105"/>
      <c r="AE17" s="105"/>
      <c r="AF17" s="105"/>
    </row>
    <row r="18" spans="1:32" s="246" customFormat="1" x14ac:dyDescent="0.15">
      <c r="A18" s="193" t="s">
        <v>459</v>
      </c>
      <c r="B18" s="240"/>
      <c r="C18" s="241" t="s">
        <v>45</v>
      </c>
      <c r="D18" s="240" t="s">
        <v>461</v>
      </c>
      <c r="E18" s="242">
        <v>58</v>
      </c>
      <c r="F18" s="242" t="s">
        <v>465</v>
      </c>
      <c r="G18" s="243" t="s">
        <v>333</v>
      </c>
      <c r="H18" s="244" t="s">
        <v>469</v>
      </c>
      <c r="I18" s="244" t="s">
        <v>470</v>
      </c>
      <c r="J18" s="244">
        <v>40</v>
      </c>
      <c r="K18" s="244">
        <v>1</v>
      </c>
      <c r="L18" s="245">
        <v>4287.6000000000004</v>
      </c>
      <c r="M18" s="245">
        <v>300</v>
      </c>
      <c r="N18" s="245">
        <v>214.4</v>
      </c>
      <c r="O18" s="245">
        <v>787.5</v>
      </c>
      <c r="P18" s="245">
        <v>214.4</v>
      </c>
      <c r="Q18" s="245">
        <v>1250</v>
      </c>
      <c r="R18" s="245">
        <v>0</v>
      </c>
      <c r="S18" s="245">
        <v>3500</v>
      </c>
      <c r="U18" s="247"/>
      <c r="V18" s="172" t="s">
        <v>486</v>
      </c>
      <c r="W18" s="172"/>
      <c r="X18" s="172"/>
      <c r="Y18" s="172" t="s">
        <v>479</v>
      </c>
      <c r="AB18" s="248"/>
    </row>
    <row r="19" spans="1:32" x14ac:dyDescent="0.15">
      <c r="A19" s="145" t="s">
        <v>459</v>
      </c>
      <c r="B19" s="194"/>
      <c r="C19" s="209" t="s">
        <v>45</v>
      </c>
      <c r="D19" s="237" t="s">
        <v>461</v>
      </c>
      <c r="E19" s="207">
        <v>58</v>
      </c>
      <c r="F19" s="207" t="s">
        <v>466</v>
      </c>
      <c r="G19" s="208" t="s">
        <v>333</v>
      </c>
      <c r="H19" s="154" t="s">
        <v>469</v>
      </c>
      <c r="I19" s="154" t="s">
        <v>470</v>
      </c>
      <c r="J19" s="154">
        <v>40</v>
      </c>
      <c r="K19" s="154">
        <v>1</v>
      </c>
      <c r="L19" s="163"/>
      <c r="M19" s="163"/>
      <c r="N19" s="163"/>
      <c r="O19" s="163"/>
      <c r="P19" s="163"/>
      <c r="Q19" s="256"/>
      <c r="R19" s="163"/>
      <c r="S19" s="163"/>
      <c r="T19" s="105"/>
      <c r="U19" s="107">
        <f>N19</f>
        <v>0</v>
      </c>
      <c r="V19" s="143"/>
      <c r="W19" s="143"/>
      <c r="X19" s="143"/>
      <c r="Y19" s="143"/>
      <c r="Z19" s="105"/>
      <c r="AA19" s="105"/>
      <c r="AB19" s="249"/>
      <c r="AC19" s="105"/>
      <c r="AD19" s="105"/>
      <c r="AE19" s="105"/>
      <c r="AF19" s="105"/>
    </row>
    <row r="20" spans="1:32" ht="26" x14ac:dyDescent="0.15">
      <c r="A20" s="145" t="s">
        <v>571</v>
      </c>
      <c r="B20" s="194"/>
      <c r="C20" s="209" t="s">
        <v>45</v>
      </c>
      <c r="D20" s="237" t="s">
        <v>572</v>
      </c>
      <c r="E20" s="207">
        <v>63</v>
      </c>
      <c r="F20" s="231" t="s">
        <v>573</v>
      </c>
      <c r="G20" s="208" t="s">
        <v>333</v>
      </c>
      <c r="H20" s="154" t="s">
        <v>574</v>
      </c>
      <c r="I20" s="154" t="s">
        <v>575</v>
      </c>
      <c r="J20" s="346" t="s">
        <v>576</v>
      </c>
      <c r="K20" s="347"/>
      <c r="L20" s="347"/>
      <c r="M20" s="347"/>
      <c r="N20" s="347"/>
      <c r="O20" s="348"/>
      <c r="P20" s="163"/>
      <c r="Q20" s="256"/>
      <c r="R20" s="163"/>
      <c r="S20" s="163"/>
      <c r="T20" s="105"/>
      <c r="U20" s="107"/>
      <c r="V20" s="143"/>
      <c r="W20" s="143"/>
      <c r="X20" s="143" t="s">
        <v>577</v>
      </c>
      <c r="Y20" s="143"/>
      <c r="Z20" s="105"/>
      <c r="AA20" s="105"/>
      <c r="AB20" s="249"/>
      <c r="AC20" s="105"/>
      <c r="AD20" s="105"/>
      <c r="AE20" s="105"/>
      <c r="AF20" s="105"/>
    </row>
    <row r="21" spans="1:32" x14ac:dyDescent="0.15">
      <c r="A21" s="145" t="s">
        <v>459</v>
      </c>
      <c r="B21" s="211"/>
      <c r="C21" s="209" t="s">
        <v>45</v>
      </c>
      <c r="D21" s="237" t="s">
        <v>462</v>
      </c>
      <c r="E21" s="207">
        <v>57</v>
      </c>
      <c r="F21" s="207" t="s">
        <v>467</v>
      </c>
      <c r="G21" s="208" t="s">
        <v>333</v>
      </c>
      <c r="H21" s="154" t="s">
        <v>469</v>
      </c>
      <c r="I21" s="154" t="s">
        <v>470</v>
      </c>
      <c r="J21" s="154">
        <v>40</v>
      </c>
      <c r="K21" s="154">
        <v>1</v>
      </c>
      <c r="L21" s="163">
        <f>10280*2</f>
        <v>20560</v>
      </c>
      <c r="M21" s="163">
        <v>0</v>
      </c>
      <c r="N21" s="163">
        <f>514*2</f>
        <v>1028</v>
      </c>
      <c r="O21" s="163">
        <v>3760</v>
      </c>
      <c r="P21" s="163">
        <v>1028</v>
      </c>
      <c r="Q21" s="163">
        <v>5600</v>
      </c>
      <c r="R21" s="163">
        <f>O21+P21</f>
        <v>4788</v>
      </c>
      <c r="S21" s="163">
        <f>16800</f>
        <v>16800</v>
      </c>
      <c r="T21" s="105"/>
      <c r="U21" s="107">
        <f>+N21</f>
        <v>1028</v>
      </c>
      <c r="V21" s="143" t="s">
        <v>481</v>
      </c>
      <c r="W21" s="143" t="s">
        <v>481</v>
      </c>
      <c r="X21" s="143"/>
      <c r="Y21" s="143"/>
      <c r="Z21" s="105"/>
      <c r="AA21" s="105"/>
      <c r="AB21" s="105"/>
      <c r="AC21" s="105"/>
      <c r="AD21" s="105"/>
      <c r="AE21" s="105"/>
      <c r="AF21" s="105"/>
    </row>
    <row r="22" spans="1:32" x14ac:dyDescent="0.15">
      <c r="A22" s="145" t="s">
        <v>459</v>
      </c>
      <c r="B22" s="194"/>
      <c r="C22" s="209" t="s">
        <v>45</v>
      </c>
      <c r="D22" s="237" t="s">
        <v>462</v>
      </c>
      <c r="E22" s="207">
        <v>57</v>
      </c>
      <c r="F22" s="207" t="s">
        <v>468</v>
      </c>
      <c r="G22" s="208" t="s">
        <v>333</v>
      </c>
      <c r="H22" s="154" t="s">
        <v>469</v>
      </c>
      <c r="I22" s="154" t="s">
        <v>470</v>
      </c>
      <c r="J22" s="154">
        <v>40</v>
      </c>
      <c r="K22" s="154">
        <v>1</v>
      </c>
      <c r="L22" s="163"/>
      <c r="M22" s="163"/>
      <c r="N22" s="163"/>
      <c r="O22" s="163"/>
      <c r="P22" s="163"/>
      <c r="Q22" s="256">
        <v>5600</v>
      </c>
      <c r="R22" s="163"/>
      <c r="S22" s="163"/>
      <c r="T22" s="105"/>
      <c r="U22" s="107"/>
      <c r="V22" s="143"/>
      <c r="W22" s="143"/>
      <c r="X22" s="143" t="s">
        <v>587</v>
      </c>
      <c r="Y22" s="143" t="s">
        <v>474</v>
      </c>
      <c r="Z22" s="105"/>
      <c r="AA22" s="105"/>
      <c r="AB22" s="105"/>
      <c r="AC22" s="105"/>
      <c r="AD22" s="105"/>
      <c r="AE22" s="105"/>
      <c r="AF22" s="105"/>
    </row>
    <row r="23" spans="1:32" x14ac:dyDescent="0.15">
      <c r="A23" s="232" t="s">
        <v>475</v>
      </c>
      <c r="B23" s="194"/>
      <c r="C23" s="210" t="s">
        <v>145</v>
      </c>
      <c r="D23" s="237" t="s">
        <v>453</v>
      </c>
      <c r="E23" s="207">
        <v>54</v>
      </c>
      <c r="F23" s="207" t="s">
        <v>477</v>
      </c>
      <c r="G23" s="154" t="s">
        <v>414</v>
      </c>
      <c r="H23" s="349" t="s">
        <v>473</v>
      </c>
      <c r="I23" s="350"/>
      <c r="J23" s="350"/>
      <c r="K23" s="351"/>
      <c r="L23" s="226"/>
      <c r="M23" s="238"/>
      <c r="N23" s="238"/>
      <c r="O23" s="238"/>
      <c r="P23" s="238"/>
      <c r="Q23" s="238"/>
      <c r="R23" s="226"/>
      <c r="S23" s="239"/>
      <c r="T23" s="105"/>
      <c r="U23" s="107"/>
      <c r="V23" s="143"/>
      <c r="W23" s="143"/>
      <c r="X23" s="143"/>
      <c r="Y23" s="143" t="s">
        <v>480</v>
      </c>
      <c r="Z23" s="105"/>
      <c r="AA23" s="105"/>
      <c r="AB23" s="105"/>
      <c r="AC23" s="105"/>
      <c r="AD23" s="105"/>
      <c r="AE23" s="105"/>
      <c r="AF23" s="105"/>
    </row>
    <row r="24" spans="1:32" x14ac:dyDescent="0.15">
      <c r="A24" s="232" t="s">
        <v>416</v>
      </c>
      <c r="B24" s="194"/>
      <c r="C24" s="210" t="s">
        <v>145</v>
      </c>
      <c r="D24" s="237" t="s">
        <v>476</v>
      </c>
      <c r="E24" s="207">
        <v>58</v>
      </c>
      <c r="F24" s="207" t="s">
        <v>478</v>
      </c>
      <c r="G24" s="233" t="s">
        <v>333</v>
      </c>
      <c r="H24" s="208" t="s">
        <v>469</v>
      </c>
      <c r="I24" s="208" t="s">
        <v>470</v>
      </c>
      <c r="J24" s="154">
        <v>40</v>
      </c>
      <c r="K24" s="154">
        <v>1</v>
      </c>
      <c r="L24" s="226">
        <v>1703.8</v>
      </c>
      <c r="M24" s="238"/>
      <c r="N24" s="238">
        <v>320</v>
      </c>
      <c r="O24" s="238"/>
      <c r="P24" s="238"/>
      <c r="Q24" s="257">
        <v>1250</v>
      </c>
      <c r="R24" s="226">
        <v>0</v>
      </c>
      <c r="S24" s="239">
        <v>6720</v>
      </c>
      <c r="T24" s="105"/>
      <c r="U24" s="107">
        <v>320</v>
      </c>
      <c r="V24" s="143" t="s">
        <v>482</v>
      </c>
      <c r="W24" s="143" t="s">
        <v>481</v>
      </c>
      <c r="X24" s="143" t="s">
        <v>587</v>
      </c>
      <c r="Y24" s="143" t="s">
        <v>483</v>
      </c>
      <c r="Z24" s="105"/>
      <c r="AA24" s="105"/>
      <c r="AB24" s="105"/>
      <c r="AC24" s="105"/>
      <c r="AD24" s="105"/>
      <c r="AE24" s="105"/>
      <c r="AF24" s="105"/>
    </row>
    <row r="25" spans="1:32" x14ac:dyDescent="0.15">
      <c r="A25" s="232" t="s">
        <v>549</v>
      </c>
      <c r="B25" s="234"/>
      <c r="C25" s="210" t="s">
        <v>145</v>
      </c>
      <c r="D25" s="237" t="s">
        <v>550</v>
      </c>
      <c r="E25" s="207">
        <v>59</v>
      </c>
      <c r="F25" s="207" t="s">
        <v>551</v>
      </c>
      <c r="G25" s="233" t="s">
        <v>333</v>
      </c>
      <c r="H25" s="208" t="s">
        <v>552</v>
      </c>
      <c r="I25" s="208" t="s">
        <v>553</v>
      </c>
      <c r="J25" s="154">
        <v>20</v>
      </c>
      <c r="K25" s="154">
        <v>1</v>
      </c>
      <c r="L25" s="226">
        <v>3420</v>
      </c>
      <c r="M25" s="238">
        <v>0</v>
      </c>
      <c r="N25" s="238">
        <v>171</v>
      </c>
      <c r="O25" s="238">
        <v>620</v>
      </c>
      <c r="P25" s="238">
        <v>171</v>
      </c>
      <c r="Q25" s="238">
        <v>850</v>
      </c>
      <c r="R25" s="226">
        <f>O25+P25</f>
        <v>791</v>
      </c>
      <c r="S25" s="239">
        <v>2800</v>
      </c>
      <c r="T25" s="105"/>
      <c r="U25" s="142">
        <v>171</v>
      </c>
      <c r="V25" s="143" t="s">
        <v>557</v>
      </c>
      <c r="W25" s="143" t="s">
        <v>557</v>
      </c>
      <c r="Y25" s="143"/>
      <c r="Z25" s="105"/>
      <c r="AA25" s="105"/>
      <c r="AB25" s="105"/>
      <c r="AC25" s="105"/>
      <c r="AD25" s="105"/>
      <c r="AE25" s="105"/>
      <c r="AF25" s="105"/>
    </row>
    <row r="26" spans="1:32" x14ac:dyDescent="0.15">
      <c r="A26" s="232" t="s">
        <v>554</v>
      </c>
      <c r="B26" s="234"/>
      <c r="C26" s="210" t="s">
        <v>145</v>
      </c>
      <c r="D26" s="237" t="s">
        <v>550</v>
      </c>
      <c r="E26" s="207">
        <v>59</v>
      </c>
      <c r="F26" s="207" t="s">
        <v>555</v>
      </c>
      <c r="G26" s="233" t="s">
        <v>333</v>
      </c>
      <c r="H26" s="208" t="s">
        <v>552</v>
      </c>
      <c r="I26" s="208" t="s">
        <v>553</v>
      </c>
      <c r="J26" s="154">
        <v>20</v>
      </c>
      <c r="K26" s="154" t="s">
        <v>556</v>
      </c>
      <c r="L26" s="226"/>
      <c r="M26" s="238"/>
      <c r="N26" s="238"/>
      <c r="O26" s="238"/>
      <c r="P26" s="238"/>
      <c r="Q26" s="256">
        <v>850</v>
      </c>
      <c r="R26" s="226"/>
      <c r="S26" s="239"/>
      <c r="T26" s="105"/>
      <c r="U26" s="142"/>
      <c r="V26" s="143"/>
      <c r="W26" s="143"/>
      <c r="X26" s="143" t="s">
        <v>587</v>
      </c>
      <c r="Y26" s="143"/>
      <c r="Z26" s="105"/>
      <c r="AA26" s="105"/>
      <c r="AB26" s="105"/>
      <c r="AC26" s="105"/>
      <c r="AD26" s="105"/>
      <c r="AE26" s="105"/>
      <c r="AF26" s="105"/>
    </row>
    <row r="27" spans="1:32" x14ac:dyDescent="0.15">
      <c r="A27" s="145" t="s">
        <v>567</v>
      </c>
      <c r="B27" s="212" t="s">
        <v>471</v>
      </c>
      <c r="C27" s="213"/>
      <c r="D27" s="213"/>
      <c r="E27" s="214"/>
      <c r="F27" s="147"/>
      <c r="G27" s="154"/>
      <c r="H27" s="208"/>
      <c r="I27" s="154"/>
      <c r="J27" s="154"/>
      <c r="K27" s="154"/>
      <c r="L27" s="163"/>
      <c r="M27" s="155"/>
      <c r="N27" s="163"/>
      <c r="O27" s="163"/>
      <c r="P27" s="163"/>
      <c r="Q27" s="163"/>
      <c r="R27" s="163"/>
      <c r="S27" s="155"/>
      <c r="T27" s="105"/>
      <c r="U27" s="107"/>
      <c r="V27" s="143"/>
      <c r="W27" s="143"/>
      <c r="X27" s="143"/>
      <c r="Y27" s="166" t="s">
        <v>472</v>
      </c>
      <c r="Z27" s="105"/>
      <c r="AA27" s="105"/>
      <c r="AB27" s="105"/>
      <c r="AC27" s="105"/>
      <c r="AD27" s="105"/>
      <c r="AE27" s="105"/>
      <c r="AF27" s="105"/>
    </row>
    <row r="28" spans="1:32" x14ac:dyDescent="0.15">
      <c r="A28" s="232" t="s">
        <v>558</v>
      </c>
      <c r="B28" s="211"/>
      <c r="C28" s="210" t="s">
        <v>145</v>
      </c>
      <c r="D28" s="237" t="s">
        <v>550</v>
      </c>
      <c r="E28" s="207">
        <v>62</v>
      </c>
      <c r="F28" s="207" t="s">
        <v>559</v>
      </c>
      <c r="G28" s="233" t="s">
        <v>333</v>
      </c>
      <c r="H28" s="234" t="s">
        <v>470</v>
      </c>
      <c r="I28" s="208" t="s">
        <v>561</v>
      </c>
      <c r="J28" s="154">
        <v>14</v>
      </c>
      <c r="K28" s="154">
        <v>1</v>
      </c>
      <c r="L28" s="226">
        <v>2394</v>
      </c>
      <c r="M28" s="238">
        <v>0</v>
      </c>
      <c r="N28" s="238">
        <v>119.7</v>
      </c>
      <c r="O28" s="238">
        <f>31*14</f>
        <v>434</v>
      </c>
      <c r="P28" s="238">
        <v>0</v>
      </c>
      <c r="Q28" s="238"/>
      <c r="R28" s="226">
        <v>434</v>
      </c>
      <c r="S28" s="238">
        <v>1960</v>
      </c>
      <c r="T28" s="105"/>
      <c r="U28" s="142">
        <v>119.7</v>
      </c>
      <c r="V28" s="143" t="s">
        <v>562</v>
      </c>
      <c r="W28" s="143" t="s">
        <v>563</v>
      </c>
      <c r="X28" s="143"/>
      <c r="Y28" s="143"/>
      <c r="Z28" s="105"/>
      <c r="AA28" s="105"/>
      <c r="AB28" s="105"/>
      <c r="AC28" s="105"/>
      <c r="AD28" s="105"/>
      <c r="AE28" s="105"/>
      <c r="AF28" s="105"/>
    </row>
    <row r="29" spans="1:32" x14ac:dyDescent="0.15">
      <c r="A29" s="232" t="s">
        <v>558</v>
      </c>
      <c r="B29" s="234"/>
      <c r="C29" s="210" t="s">
        <v>145</v>
      </c>
      <c r="D29" s="237" t="s">
        <v>462</v>
      </c>
      <c r="E29" s="207">
        <v>57</v>
      </c>
      <c r="F29" s="207" t="s">
        <v>560</v>
      </c>
      <c r="G29" s="233" t="s">
        <v>333</v>
      </c>
      <c r="H29" s="234" t="s">
        <v>470</v>
      </c>
      <c r="I29" s="208" t="s">
        <v>561</v>
      </c>
      <c r="J29" s="154">
        <v>14</v>
      </c>
      <c r="K29" s="154">
        <v>3</v>
      </c>
      <c r="L29" s="226">
        <f>3458*2</f>
        <v>6916</v>
      </c>
      <c r="M29" s="238">
        <v>0</v>
      </c>
      <c r="N29" s="238">
        <f>172.9*2</f>
        <v>345.8</v>
      </c>
      <c r="O29" s="238">
        <f>(47*14)*2</f>
        <v>1316</v>
      </c>
      <c r="P29" s="238">
        <v>0</v>
      </c>
      <c r="Q29" s="238"/>
      <c r="R29" s="226">
        <v>1316</v>
      </c>
      <c r="S29" s="238">
        <v>5600</v>
      </c>
      <c r="T29" s="105"/>
      <c r="U29" s="142">
        <v>345.8</v>
      </c>
      <c r="V29" s="143" t="s">
        <v>562</v>
      </c>
      <c r="W29" s="143" t="s">
        <v>563</v>
      </c>
      <c r="X29" s="143"/>
      <c r="Y29" s="143"/>
      <c r="Z29" s="105"/>
      <c r="AA29" s="105"/>
      <c r="AB29" s="105"/>
      <c r="AC29" s="105"/>
      <c r="AD29" s="105"/>
      <c r="AE29" s="105"/>
      <c r="AF29" s="105"/>
    </row>
    <row r="30" spans="1:32" x14ac:dyDescent="0.15">
      <c r="A30" s="232" t="s">
        <v>470</v>
      </c>
      <c r="B30" s="234"/>
      <c r="C30" s="210" t="s">
        <v>145</v>
      </c>
      <c r="D30" s="237" t="s">
        <v>460</v>
      </c>
      <c r="E30" s="207">
        <v>42</v>
      </c>
      <c r="F30" s="207" t="s">
        <v>564</v>
      </c>
      <c r="G30" s="233" t="s">
        <v>333</v>
      </c>
      <c r="H30" s="234" t="s">
        <v>470</v>
      </c>
      <c r="I30" s="208" t="s">
        <v>566</v>
      </c>
      <c r="J30" s="154">
        <v>6</v>
      </c>
      <c r="K30" s="154">
        <v>4</v>
      </c>
      <c r="L30" s="226">
        <v>2122.2199999999998</v>
      </c>
      <c r="M30" s="238">
        <v>0</v>
      </c>
      <c r="N30" s="238">
        <v>101</v>
      </c>
      <c r="O30" s="238">
        <v>331.22</v>
      </c>
      <c r="P30" s="238">
        <v>0</v>
      </c>
      <c r="Q30" s="238"/>
      <c r="R30" s="238">
        <v>331.22</v>
      </c>
      <c r="S30" s="238">
        <v>1650</v>
      </c>
      <c r="T30" s="105"/>
      <c r="U30" s="259">
        <v>101</v>
      </c>
      <c r="V30" s="143" t="s">
        <v>570</v>
      </c>
      <c r="W30" s="260" t="s">
        <v>570</v>
      </c>
      <c r="X30" s="260"/>
      <c r="Y30" s="143"/>
      <c r="Z30" s="105"/>
      <c r="AA30" s="105"/>
      <c r="AB30" s="105"/>
      <c r="AC30" s="105"/>
      <c r="AD30" s="105"/>
      <c r="AE30" s="105"/>
      <c r="AF30" s="105"/>
    </row>
    <row r="31" spans="1:32" x14ac:dyDescent="0.15">
      <c r="A31" s="232" t="s">
        <v>570</v>
      </c>
      <c r="B31" s="234"/>
      <c r="C31" s="210" t="s">
        <v>145</v>
      </c>
      <c r="D31" s="237" t="s">
        <v>460</v>
      </c>
      <c r="E31" s="207">
        <v>42</v>
      </c>
      <c r="F31" s="207" t="s">
        <v>578</v>
      </c>
      <c r="G31" s="233" t="s">
        <v>333</v>
      </c>
      <c r="H31" s="234" t="s">
        <v>469</v>
      </c>
      <c r="I31" s="208" t="s">
        <v>575</v>
      </c>
      <c r="J31" s="346" t="s">
        <v>579</v>
      </c>
      <c r="K31" s="347"/>
      <c r="L31" s="347"/>
      <c r="M31" s="347"/>
      <c r="N31" s="347"/>
      <c r="O31" s="348"/>
      <c r="P31" s="238"/>
      <c r="Q31" s="238"/>
      <c r="R31" s="238"/>
      <c r="S31" s="238"/>
      <c r="T31" s="105"/>
      <c r="U31" s="258"/>
      <c r="V31" s="143"/>
      <c r="W31" s="260"/>
      <c r="X31" s="260" t="s">
        <v>577</v>
      </c>
      <c r="Y31" s="143"/>
      <c r="Z31" s="105"/>
      <c r="AA31" s="105"/>
      <c r="AB31" s="105"/>
      <c r="AC31" s="105"/>
      <c r="AD31" s="105"/>
      <c r="AE31" s="105"/>
      <c r="AF31" s="105"/>
    </row>
    <row r="32" spans="1:32" x14ac:dyDescent="0.15">
      <c r="A32" s="232" t="s">
        <v>553</v>
      </c>
      <c r="B32" s="234"/>
      <c r="C32" s="210" t="s">
        <v>145</v>
      </c>
      <c r="D32" s="237" t="s">
        <v>476</v>
      </c>
      <c r="E32" s="207">
        <v>63</v>
      </c>
      <c r="F32" s="207" t="s">
        <v>565</v>
      </c>
      <c r="G32" s="233" t="s">
        <v>333</v>
      </c>
      <c r="H32" s="234" t="s">
        <v>470</v>
      </c>
      <c r="I32" s="208" t="s">
        <v>566</v>
      </c>
      <c r="J32" s="154">
        <v>6</v>
      </c>
      <c r="K32" s="154">
        <v>1</v>
      </c>
      <c r="L32" s="226">
        <v>960</v>
      </c>
      <c r="M32" s="238">
        <v>0</v>
      </c>
      <c r="N32" s="238">
        <v>48</v>
      </c>
      <c r="O32" s="238">
        <v>0</v>
      </c>
      <c r="P32" s="238">
        <v>0</v>
      </c>
      <c r="Q32" s="238"/>
      <c r="R32" s="238" t="s">
        <v>390</v>
      </c>
      <c r="S32" s="238">
        <v>960</v>
      </c>
      <c r="T32" s="105"/>
      <c r="U32" s="142">
        <v>48</v>
      </c>
      <c r="V32" s="143" t="s">
        <v>568</v>
      </c>
      <c r="W32" s="143" t="s">
        <v>568</v>
      </c>
      <c r="X32" s="143"/>
      <c r="Y32" s="143" t="s">
        <v>569</v>
      </c>
      <c r="Z32" s="105"/>
      <c r="AA32" s="105"/>
      <c r="AB32" s="105"/>
      <c r="AC32" s="105"/>
      <c r="AD32" s="105"/>
      <c r="AE32" s="105"/>
      <c r="AF32" s="105"/>
    </row>
    <row r="33" spans="1:32" x14ac:dyDescent="0.15">
      <c r="A33" s="145" t="s">
        <v>570</v>
      </c>
      <c r="B33" s="212" t="s">
        <v>580</v>
      </c>
      <c r="C33" s="234"/>
      <c r="D33" s="237"/>
      <c r="E33" s="207"/>
      <c r="F33" s="207"/>
      <c r="G33" s="234"/>
      <c r="H33" s="234"/>
      <c r="I33" s="208"/>
      <c r="J33" s="154"/>
      <c r="K33" s="154"/>
      <c r="L33" s="226"/>
      <c r="M33" s="238"/>
      <c r="N33" s="238"/>
      <c r="O33" s="238"/>
      <c r="P33" s="238"/>
      <c r="Q33" s="238"/>
      <c r="R33" s="238" t="s">
        <v>390</v>
      </c>
      <c r="S33" s="238"/>
      <c r="T33" s="105"/>
      <c r="U33" s="142"/>
      <c r="V33" s="143"/>
      <c r="W33" s="143"/>
      <c r="X33" s="143"/>
      <c r="Y33" s="172"/>
      <c r="Z33" s="105"/>
      <c r="AA33" s="105"/>
      <c r="AB33" s="105"/>
      <c r="AC33" s="105"/>
      <c r="AD33" s="105"/>
      <c r="AE33" s="105"/>
      <c r="AF33" s="105"/>
    </row>
    <row r="34" spans="1:32" ht="26" x14ac:dyDescent="0.15">
      <c r="A34" s="232" t="s">
        <v>570</v>
      </c>
      <c r="B34" s="234"/>
      <c r="C34" s="210" t="s">
        <v>145</v>
      </c>
      <c r="D34" s="237" t="s">
        <v>460</v>
      </c>
      <c r="E34" s="207">
        <v>42</v>
      </c>
      <c r="F34" s="231" t="s">
        <v>582</v>
      </c>
      <c r="G34" s="233" t="s">
        <v>333</v>
      </c>
      <c r="H34" s="234" t="s">
        <v>469</v>
      </c>
      <c r="I34" s="208" t="s">
        <v>575</v>
      </c>
      <c r="J34" s="346" t="s">
        <v>576</v>
      </c>
      <c r="K34" s="347"/>
      <c r="L34" s="347"/>
      <c r="M34" s="347"/>
      <c r="N34" s="347"/>
      <c r="O34" s="348"/>
      <c r="P34" s="238"/>
      <c r="Q34" s="238"/>
      <c r="R34" s="238" t="s">
        <v>390</v>
      </c>
      <c r="S34" s="238"/>
      <c r="T34" s="105"/>
      <c r="U34" s="142"/>
      <c r="V34" s="143"/>
      <c r="W34" s="143"/>
      <c r="X34" s="143" t="s">
        <v>587</v>
      </c>
      <c r="Y34" s="143"/>
      <c r="Z34" s="105"/>
      <c r="AA34" s="105"/>
      <c r="AB34" s="105"/>
      <c r="AC34" s="105"/>
      <c r="AD34" s="105"/>
      <c r="AE34" s="105"/>
      <c r="AF34" s="105"/>
    </row>
    <row r="35" spans="1:32" ht="26" x14ac:dyDescent="0.15">
      <c r="A35" s="232" t="s">
        <v>570</v>
      </c>
      <c r="B35" s="266"/>
      <c r="C35" s="210" t="s">
        <v>145</v>
      </c>
      <c r="D35" s="261" t="s">
        <v>476</v>
      </c>
      <c r="E35" s="236">
        <v>63</v>
      </c>
      <c r="F35" s="265" t="s">
        <v>583</v>
      </c>
      <c r="G35" s="233" t="s">
        <v>333</v>
      </c>
      <c r="H35" s="234" t="s">
        <v>469</v>
      </c>
      <c r="I35" s="208" t="s">
        <v>575</v>
      </c>
      <c r="J35" s="346" t="s">
        <v>576</v>
      </c>
      <c r="K35" s="347"/>
      <c r="L35" s="347"/>
      <c r="M35" s="347"/>
      <c r="N35" s="347"/>
      <c r="O35" s="348"/>
      <c r="P35" s="163"/>
      <c r="Q35" s="163"/>
      <c r="R35" s="163"/>
      <c r="S35" s="155"/>
      <c r="T35" s="105"/>
      <c r="U35" s="107"/>
      <c r="V35" s="143"/>
      <c r="W35" s="143"/>
      <c r="X35" s="143" t="s">
        <v>587</v>
      </c>
      <c r="Y35" s="166" t="s">
        <v>472</v>
      </c>
      <c r="Z35" s="105"/>
      <c r="AA35" s="105"/>
      <c r="AB35" s="105"/>
      <c r="AC35" s="105"/>
      <c r="AD35" s="105"/>
      <c r="AE35" s="105"/>
      <c r="AF35" s="105"/>
    </row>
    <row r="36" spans="1:32" x14ac:dyDescent="0.15">
      <c r="A36" s="232" t="s">
        <v>588</v>
      </c>
      <c r="B36" s="266"/>
      <c r="C36" s="210" t="s">
        <v>145</v>
      </c>
      <c r="D36" s="261" t="s">
        <v>460</v>
      </c>
      <c r="E36" s="236">
        <v>42</v>
      </c>
      <c r="F36" s="265" t="s">
        <v>590</v>
      </c>
      <c r="G36" s="233" t="s">
        <v>333</v>
      </c>
      <c r="H36" s="234" t="s">
        <v>469</v>
      </c>
      <c r="I36" s="208" t="s">
        <v>575</v>
      </c>
      <c r="J36" s="262" t="s">
        <v>591</v>
      </c>
      <c r="K36" s="263"/>
      <c r="L36" s="263"/>
      <c r="M36" s="263"/>
      <c r="N36" s="263"/>
      <c r="O36" s="264"/>
      <c r="P36" s="163"/>
      <c r="Q36" s="163"/>
      <c r="R36" s="163"/>
      <c r="S36" s="155"/>
      <c r="T36" s="105"/>
      <c r="U36" s="142"/>
      <c r="V36" s="143"/>
      <c r="W36" s="143"/>
      <c r="X36" s="143" t="s">
        <v>587</v>
      </c>
      <c r="Y36" s="166"/>
      <c r="Z36" s="105"/>
      <c r="AA36" s="105"/>
      <c r="AB36" s="105"/>
      <c r="AC36" s="105"/>
      <c r="AD36" s="105"/>
      <c r="AE36" s="105"/>
      <c r="AF36" s="105"/>
    </row>
    <row r="37" spans="1:32" x14ac:dyDescent="0.15">
      <c r="A37" s="232" t="s">
        <v>589</v>
      </c>
      <c r="B37" s="266"/>
      <c r="C37" s="210" t="s">
        <v>145</v>
      </c>
      <c r="D37" s="261" t="s">
        <v>476</v>
      </c>
      <c r="E37" s="236">
        <v>62</v>
      </c>
      <c r="F37" s="265" t="s">
        <v>592</v>
      </c>
      <c r="G37" s="233" t="s">
        <v>333</v>
      </c>
      <c r="H37" s="234" t="s">
        <v>469</v>
      </c>
      <c r="I37" s="208" t="s">
        <v>575</v>
      </c>
      <c r="J37" s="262" t="s">
        <v>591</v>
      </c>
      <c r="K37" s="263"/>
      <c r="L37" s="263"/>
      <c r="M37" s="263"/>
      <c r="N37" s="263"/>
      <c r="O37" s="264"/>
      <c r="P37" s="163"/>
      <c r="Q37" s="163"/>
      <c r="R37" s="163"/>
      <c r="S37" s="155"/>
      <c r="T37" s="105"/>
      <c r="U37" s="142"/>
      <c r="V37" s="143"/>
      <c r="W37" s="143"/>
      <c r="X37" s="143" t="s">
        <v>587</v>
      </c>
      <c r="Y37" s="166"/>
      <c r="Z37" s="105"/>
      <c r="AA37" s="105"/>
      <c r="AB37" s="105"/>
      <c r="AC37" s="105"/>
      <c r="AD37" s="105"/>
      <c r="AE37" s="105"/>
      <c r="AF37" s="105"/>
    </row>
    <row r="38" spans="1:32" ht="26" x14ac:dyDescent="0.15">
      <c r="A38" s="232" t="s">
        <v>581</v>
      </c>
      <c r="B38" s="234"/>
      <c r="C38" s="210" t="s">
        <v>145</v>
      </c>
      <c r="D38" s="237" t="s">
        <v>462</v>
      </c>
      <c r="E38" s="207">
        <v>57</v>
      </c>
      <c r="F38" s="265" t="s">
        <v>585</v>
      </c>
      <c r="G38" s="233" t="s">
        <v>333</v>
      </c>
      <c r="H38" s="234" t="s">
        <v>469</v>
      </c>
      <c r="I38" s="208" t="s">
        <v>584</v>
      </c>
      <c r="J38" s="346" t="s">
        <v>576</v>
      </c>
      <c r="K38" s="347"/>
      <c r="L38" s="347"/>
      <c r="M38" s="347"/>
      <c r="N38" s="347"/>
      <c r="O38" s="348"/>
      <c r="P38" s="238"/>
      <c r="Q38" s="238"/>
      <c r="R38" s="238" t="s">
        <v>390</v>
      </c>
      <c r="S38" s="238"/>
      <c r="T38" s="105"/>
      <c r="U38" s="142"/>
      <c r="V38" s="143"/>
      <c r="W38" s="143"/>
      <c r="X38" s="143" t="s">
        <v>587</v>
      </c>
      <c r="Y38" s="143"/>
      <c r="Z38" s="105"/>
      <c r="AA38" s="105"/>
      <c r="AB38" s="105"/>
      <c r="AC38" s="105"/>
      <c r="AD38" s="105"/>
      <c r="AE38" s="105"/>
      <c r="AF38" s="105"/>
    </row>
    <row r="39" spans="1:32" ht="26" x14ac:dyDescent="0.15">
      <c r="A39" s="232" t="s">
        <v>581</v>
      </c>
      <c r="B39" s="234"/>
      <c r="C39" s="210" t="s">
        <v>145</v>
      </c>
      <c r="D39" s="237" t="s">
        <v>550</v>
      </c>
      <c r="E39" s="207">
        <v>62</v>
      </c>
      <c r="F39" s="265" t="s">
        <v>586</v>
      </c>
      <c r="G39" s="233" t="s">
        <v>333</v>
      </c>
      <c r="H39" s="234" t="s">
        <v>469</v>
      </c>
      <c r="I39" s="208" t="s">
        <v>584</v>
      </c>
      <c r="J39" s="346" t="s">
        <v>576</v>
      </c>
      <c r="K39" s="347"/>
      <c r="L39" s="347"/>
      <c r="M39" s="347"/>
      <c r="N39" s="347"/>
      <c r="O39" s="348"/>
      <c r="P39" s="238"/>
      <c r="Q39" s="238"/>
      <c r="R39" s="238" t="s">
        <v>390</v>
      </c>
      <c r="S39" s="238"/>
      <c r="T39" s="105"/>
      <c r="U39" s="142"/>
      <c r="V39" s="143"/>
      <c r="W39" s="143"/>
      <c r="X39" s="143" t="s">
        <v>587</v>
      </c>
      <c r="Y39" s="143"/>
      <c r="Z39" s="105"/>
      <c r="AA39" s="105"/>
      <c r="AB39" s="105"/>
      <c r="AC39" s="105"/>
      <c r="AD39" s="105"/>
      <c r="AE39" s="105"/>
      <c r="AF39" s="105"/>
    </row>
    <row r="40" spans="1:32" x14ac:dyDescent="0.15">
      <c r="A40" s="232" t="s">
        <v>594</v>
      </c>
      <c r="B40" s="267"/>
      <c r="C40" s="210" t="s">
        <v>145</v>
      </c>
      <c r="D40" s="237" t="s">
        <v>595</v>
      </c>
      <c r="E40" s="207">
        <v>52</v>
      </c>
      <c r="F40" s="265" t="s">
        <v>596</v>
      </c>
      <c r="G40" s="148" t="s">
        <v>399</v>
      </c>
      <c r="H40" s="168" t="s">
        <v>597</v>
      </c>
      <c r="I40" s="154" t="s">
        <v>598</v>
      </c>
      <c r="J40" s="268">
        <v>10</v>
      </c>
      <c r="K40" s="268">
        <v>2</v>
      </c>
      <c r="L40" s="226">
        <v>4652</v>
      </c>
      <c r="M40" s="226">
        <v>0</v>
      </c>
      <c r="N40" s="226">
        <v>232.6</v>
      </c>
      <c r="O40" s="226">
        <v>1046.7</v>
      </c>
      <c r="P40" s="226">
        <v>465.2</v>
      </c>
      <c r="Q40" s="226">
        <v>300</v>
      </c>
      <c r="R40" s="226">
        <f>+O40+P40</f>
        <v>1511.9</v>
      </c>
      <c r="S40" s="226">
        <v>3605.3</v>
      </c>
      <c r="T40" s="105"/>
      <c r="U40" s="142"/>
      <c r="V40" s="143"/>
      <c r="W40" s="143"/>
      <c r="X40" s="143"/>
      <c r="Y40" s="143"/>
      <c r="Z40" s="105"/>
      <c r="AA40" s="105"/>
      <c r="AB40" s="105"/>
      <c r="AC40" s="105"/>
      <c r="AD40" s="105"/>
      <c r="AE40" s="105"/>
      <c r="AF40" s="105"/>
    </row>
    <row r="41" spans="1:32" x14ac:dyDescent="0.15">
      <c r="A41" s="232" t="s">
        <v>593</v>
      </c>
      <c r="B41" s="212" t="s">
        <v>580</v>
      </c>
      <c r="C41" s="168"/>
      <c r="D41" s="237"/>
      <c r="E41" s="207"/>
      <c r="F41" s="265"/>
      <c r="G41" s="168"/>
      <c r="H41" s="168"/>
      <c r="I41" s="154"/>
      <c r="J41" s="154"/>
      <c r="K41" s="154"/>
      <c r="L41" s="226"/>
      <c r="M41" s="226"/>
      <c r="N41" s="226"/>
      <c r="O41" s="226"/>
      <c r="P41" s="226"/>
      <c r="Q41" s="226"/>
      <c r="R41" s="226" t="s">
        <v>390</v>
      </c>
      <c r="S41" s="238"/>
      <c r="T41" s="105"/>
      <c r="U41" s="142"/>
      <c r="V41" s="143"/>
      <c r="W41" s="143"/>
      <c r="X41" s="143"/>
      <c r="Y41" s="143"/>
      <c r="Z41" s="105"/>
      <c r="AA41" s="105"/>
      <c r="AB41" s="105"/>
      <c r="AC41" s="105"/>
      <c r="AD41" s="105"/>
      <c r="AE41" s="105"/>
      <c r="AF41" s="105"/>
    </row>
    <row r="42" spans="1:32" x14ac:dyDescent="0.15">
      <c r="A42" s="232" t="s">
        <v>599</v>
      </c>
      <c r="B42" s="212" t="s">
        <v>580</v>
      </c>
      <c r="C42" s="168"/>
      <c r="D42" s="237"/>
      <c r="E42" s="207"/>
      <c r="F42" s="140"/>
      <c r="G42" s="168"/>
      <c r="H42" s="168"/>
      <c r="I42" s="154"/>
      <c r="J42" s="154"/>
      <c r="K42" s="154"/>
      <c r="L42" s="226"/>
      <c r="M42" s="226"/>
      <c r="N42" s="226"/>
      <c r="O42" s="226"/>
      <c r="P42" s="226"/>
      <c r="Q42" s="297"/>
      <c r="R42" s="297" t="s">
        <v>390</v>
      </c>
      <c r="S42" s="298"/>
      <c r="T42" s="105"/>
      <c r="U42" s="142"/>
      <c r="V42" s="143"/>
      <c r="W42" s="143"/>
      <c r="X42" s="143"/>
      <c r="Y42" s="143"/>
      <c r="Z42" s="105"/>
      <c r="AA42" s="105"/>
      <c r="AB42" s="105"/>
      <c r="AC42" s="105"/>
      <c r="AD42" s="105"/>
      <c r="AE42" s="105"/>
      <c r="AF42" s="105"/>
    </row>
    <row r="43" spans="1:32" x14ac:dyDescent="0.15">
      <c r="A43" s="210" t="s">
        <v>619</v>
      </c>
      <c r="B43" s="234"/>
      <c r="C43" s="168" t="s">
        <v>45</v>
      </c>
      <c r="D43" s="237" t="s">
        <v>620</v>
      </c>
      <c r="E43" s="207"/>
      <c r="F43" s="140" t="s">
        <v>621</v>
      </c>
      <c r="G43" s="168" t="s">
        <v>622</v>
      </c>
      <c r="H43" s="168" t="s">
        <v>623</v>
      </c>
      <c r="I43" s="154" t="s">
        <v>625</v>
      </c>
      <c r="J43" s="154">
        <v>4</v>
      </c>
      <c r="K43" s="154">
        <v>4</v>
      </c>
      <c r="L43" s="226">
        <v>7350</v>
      </c>
      <c r="M43" s="226">
        <v>400</v>
      </c>
      <c r="N43" s="226">
        <v>367.5</v>
      </c>
      <c r="O43" s="226">
        <f>L43*22.5%</f>
        <v>1653.75</v>
      </c>
      <c r="P43" s="226">
        <v>735</v>
      </c>
      <c r="Q43" s="297">
        <v>1500</v>
      </c>
      <c r="R43" s="297">
        <f>O43+P43</f>
        <v>2388.75</v>
      </c>
      <c r="S43" s="298">
        <f>1500*4+M43+N43</f>
        <v>6767.5</v>
      </c>
      <c r="T43" s="105"/>
      <c r="U43" s="142" t="s">
        <v>624</v>
      </c>
      <c r="V43" s="143"/>
      <c r="W43" s="143"/>
      <c r="X43" s="143"/>
      <c r="Y43" s="143"/>
      <c r="Z43" s="105"/>
      <c r="AA43" s="105"/>
      <c r="AB43" s="105"/>
      <c r="AC43" s="105"/>
      <c r="AD43" s="105"/>
      <c r="AE43" s="105"/>
      <c r="AF43" s="105"/>
    </row>
    <row r="44" spans="1:32" x14ac:dyDescent="0.15">
      <c r="A44" s="210"/>
      <c r="B44" s="234"/>
      <c r="C44" s="168"/>
      <c r="D44" s="237"/>
      <c r="E44" s="207"/>
      <c r="F44" s="140"/>
      <c r="G44" s="168"/>
      <c r="H44" s="168"/>
      <c r="I44" s="154"/>
      <c r="J44" s="154"/>
      <c r="K44" s="154"/>
      <c r="L44" s="226"/>
      <c r="M44" s="226"/>
      <c r="N44" s="226"/>
      <c r="O44" s="226"/>
      <c r="P44" s="226"/>
      <c r="R44" s="297" t="s">
        <v>390</v>
      </c>
      <c r="S44" s="298"/>
      <c r="T44" s="105"/>
      <c r="U44" s="142"/>
      <c r="V44" s="143"/>
      <c r="W44" s="143"/>
      <c r="X44" s="143"/>
      <c r="Y44" s="143"/>
      <c r="Z44" s="105"/>
      <c r="AA44" s="105"/>
      <c r="AB44" s="105"/>
      <c r="AC44" s="105"/>
      <c r="AD44" s="105"/>
      <c r="AE44" s="105"/>
      <c r="AF44" s="105"/>
    </row>
    <row r="45" spans="1:32" x14ac:dyDescent="0.15">
      <c r="A45" s="210"/>
      <c r="B45" s="235"/>
      <c r="C45" s="160"/>
      <c r="D45" s="237"/>
      <c r="E45" s="207"/>
      <c r="F45" s="140"/>
      <c r="G45" s="154"/>
      <c r="H45" s="154"/>
      <c r="I45" s="154"/>
      <c r="J45" s="154"/>
      <c r="K45" s="154"/>
      <c r="L45" s="226"/>
      <c r="M45" s="226"/>
      <c r="N45" s="226"/>
      <c r="O45" s="226"/>
      <c r="P45" s="226"/>
      <c r="Q45" s="226"/>
      <c r="R45" s="226" t="s">
        <v>390</v>
      </c>
      <c r="S45" s="238"/>
      <c r="T45" s="105"/>
      <c r="U45" s="142"/>
      <c r="V45" s="143"/>
      <c r="W45" s="143"/>
      <c r="X45" s="143"/>
      <c r="Y45" s="143"/>
      <c r="Z45" s="105"/>
      <c r="AA45" s="105"/>
      <c r="AB45" s="105"/>
      <c r="AC45" s="105"/>
      <c r="AD45" s="105"/>
      <c r="AE45" s="105"/>
      <c r="AF45" s="105"/>
    </row>
    <row r="46" spans="1:32" x14ac:dyDescent="0.15">
      <c r="A46" s="210"/>
      <c r="B46" s="235"/>
      <c r="C46" s="160"/>
      <c r="D46" s="237"/>
      <c r="E46" s="207"/>
      <c r="F46" s="140"/>
      <c r="G46" s="154"/>
      <c r="H46" s="154"/>
      <c r="I46" s="154"/>
      <c r="J46" s="154"/>
      <c r="K46" s="154"/>
      <c r="L46" s="226"/>
      <c r="M46" s="226"/>
      <c r="N46" s="226"/>
      <c r="O46" s="226"/>
      <c r="P46" s="226"/>
      <c r="Q46" s="226"/>
      <c r="R46" s="226" t="s">
        <v>390</v>
      </c>
      <c r="S46" s="238"/>
      <c r="T46" s="105"/>
      <c r="U46" s="142"/>
      <c r="V46" s="143"/>
      <c r="W46" s="143"/>
      <c r="X46" s="143"/>
      <c r="Y46" s="143"/>
      <c r="Z46" s="105"/>
      <c r="AA46" s="105"/>
      <c r="AB46" s="105"/>
      <c r="AC46" s="105"/>
      <c r="AD46" s="105"/>
      <c r="AE46" s="105"/>
      <c r="AF46" s="105"/>
    </row>
    <row r="47" spans="1:32" x14ac:dyDescent="0.15">
      <c r="A47" s="210"/>
      <c r="B47" s="235"/>
      <c r="C47" s="160"/>
      <c r="D47" s="237"/>
      <c r="E47" s="140"/>
      <c r="F47" s="158"/>
      <c r="G47" s="154"/>
      <c r="H47" s="154"/>
      <c r="I47" s="154"/>
      <c r="J47" s="154"/>
      <c r="K47" s="154"/>
      <c r="L47" s="226"/>
      <c r="M47" s="226"/>
      <c r="N47" s="226"/>
      <c r="O47" s="226"/>
      <c r="P47" s="226"/>
      <c r="Q47" s="226"/>
      <c r="R47" s="226"/>
      <c r="S47" s="238"/>
      <c r="T47" s="105"/>
      <c r="U47" s="142"/>
      <c r="V47" s="143"/>
      <c r="W47" s="143"/>
      <c r="X47" s="143"/>
      <c r="Y47" s="143"/>
      <c r="Z47" s="105"/>
      <c r="AA47" s="105"/>
      <c r="AB47" s="105"/>
      <c r="AC47" s="105"/>
      <c r="AD47" s="105"/>
      <c r="AE47" s="105"/>
      <c r="AF47" s="105"/>
    </row>
    <row r="48" spans="1:32" x14ac:dyDescent="0.15">
      <c r="A48" s="157"/>
      <c r="B48" s="173"/>
      <c r="C48" s="160"/>
      <c r="D48" s="168"/>
      <c r="E48" s="140"/>
      <c r="F48" s="158"/>
      <c r="G48" s="154"/>
      <c r="H48" s="154"/>
      <c r="I48" s="154"/>
      <c r="J48" s="154"/>
      <c r="K48" s="154"/>
      <c r="L48" s="226"/>
      <c r="M48" s="226"/>
      <c r="N48" s="226"/>
      <c r="O48" s="226"/>
      <c r="P48" s="226"/>
      <c r="Q48" s="226"/>
      <c r="R48" s="226"/>
      <c r="S48" s="238"/>
      <c r="T48" s="105"/>
      <c r="U48" s="142"/>
      <c r="V48" s="143"/>
      <c r="W48" s="143"/>
      <c r="X48" s="143"/>
      <c r="Y48" s="143"/>
      <c r="Z48" s="105"/>
      <c r="AA48" s="105"/>
      <c r="AB48" s="105"/>
      <c r="AC48" s="105"/>
      <c r="AD48" s="105"/>
      <c r="AE48" s="105"/>
      <c r="AF48" s="105"/>
    </row>
    <row r="49" spans="1:32" x14ac:dyDescent="0.15">
      <c r="A49" s="157"/>
      <c r="B49" s="173"/>
      <c r="C49" s="160"/>
      <c r="D49" s="160"/>
      <c r="E49" s="140"/>
      <c r="F49" s="158"/>
      <c r="G49" s="154"/>
      <c r="H49" s="154"/>
      <c r="I49" s="154"/>
      <c r="J49" s="154"/>
      <c r="K49" s="154"/>
      <c r="L49" s="226"/>
      <c r="M49" s="226"/>
      <c r="N49" s="226"/>
      <c r="O49" s="226"/>
      <c r="P49" s="226"/>
      <c r="Q49" s="226"/>
      <c r="R49" s="226" t="s">
        <v>391</v>
      </c>
      <c r="S49" s="238"/>
      <c r="T49" s="105"/>
      <c r="U49" s="142" t="s">
        <v>392</v>
      </c>
      <c r="V49" s="143"/>
      <c r="W49" s="143"/>
      <c r="X49" s="143"/>
      <c r="Y49" s="143"/>
      <c r="Z49" s="105"/>
      <c r="AA49" s="105"/>
      <c r="AB49" s="105"/>
      <c r="AC49" s="105"/>
      <c r="AD49" s="105"/>
      <c r="AE49" s="105"/>
      <c r="AF49" s="105"/>
    </row>
    <row r="50" spans="1:32" ht="14" thickBot="1" x14ac:dyDescent="0.2">
      <c r="A50" s="157"/>
      <c r="B50" s="173"/>
      <c r="C50" s="160"/>
      <c r="D50" s="160"/>
      <c r="E50" s="140"/>
      <c r="F50" s="158"/>
      <c r="G50" s="154"/>
      <c r="H50" s="154"/>
      <c r="I50" s="154"/>
      <c r="J50" s="154"/>
      <c r="K50" s="154"/>
      <c r="L50" s="163"/>
      <c r="M50" s="195"/>
      <c r="N50" s="175"/>
      <c r="O50" s="175"/>
      <c r="P50" s="175"/>
      <c r="Q50" s="175"/>
      <c r="R50" s="197"/>
      <c r="S50" s="171"/>
      <c r="T50" s="105"/>
      <c r="U50" s="142"/>
      <c r="V50" s="143"/>
      <c r="W50" s="143"/>
      <c r="X50" s="143"/>
      <c r="Y50" s="143"/>
      <c r="Z50" s="105"/>
      <c r="AA50" s="105"/>
      <c r="AB50" s="105"/>
      <c r="AC50" s="105"/>
      <c r="AD50" s="105"/>
      <c r="AE50" s="105"/>
      <c r="AF50" s="105"/>
    </row>
    <row r="51" spans="1:32" ht="18" thickTop="1" thickBot="1" x14ac:dyDescent="0.2">
      <c r="A51" s="157"/>
      <c r="B51" s="173"/>
      <c r="C51" s="160"/>
      <c r="D51" s="160"/>
      <c r="E51" s="160"/>
      <c r="F51" s="158"/>
      <c r="G51" s="154"/>
      <c r="H51" s="154"/>
      <c r="I51" s="154"/>
      <c r="J51" s="154"/>
      <c r="K51" s="154"/>
      <c r="L51" s="163"/>
      <c r="M51" s="165"/>
      <c r="N51" s="165"/>
      <c r="O51" s="165"/>
      <c r="P51" s="165"/>
      <c r="Q51" s="165"/>
      <c r="R51" s="178">
        <f>SUM(R2:R48)</f>
        <v>28310.210000000003</v>
      </c>
      <c r="S51" s="176"/>
      <c r="T51" s="179"/>
      <c r="U51" s="180"/>
      <c r="V51" s="143"/>
      <c r="W51" s="143"/>
      <c r="X51" s="143"/>
      <c r="Y51" s="143"/>
      <c r="Z51" s="105"/>
      <c r="AA51" s="105"/>
      <c r="AB51" s="105"/>
      <c r="AC51" s="105"/>
      <c r="AD51" s="105"/>
      <c r="AE51" s="105"/>
      <c r="AF51" s="105"/>
    </row>
    <row r="52" spans="1:32" ht="15" thickTop="1" x14ac:dyDescent="0.2">
      <c r="A52" s="181"/>
      <c r="B52" s="181"/>
      <c r="C52" s="181"/>
      <c r="D52" s="181"/>
      <c r="E52" s="181"/>
      <c r="F52" s="181"/>
      <c r="G52" s="161"/>
      <c r="H52" s="182"/>
      <c r="I52" s="182"/>
      <c r="J52" s="182"/>
      <c r="K52" s="182"/>
      <c r="L52" s="183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</row>
    <row r="53" spans="1:32" ht="14" x14ac:dyDescent="0.2">
      <c r="A53" s="181"/>
      <c r="B53" s="181"/>
      <c r="C53" s="181"/>
      <c r="D53" s="181"/>
      <c r="E53" s="181"/>
      <c r="F53" s="181"/>
      <c r="G53" s="161"/>
      <c r="H53" s="184"/>
      <c r="I53" s="184"/>
      <c r="J53" s="184"/>
      <c r="K53" s="184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</row>
    <row r="54" spans="1:32" ht="14" x14ac:dyDescent="0.2">
      <c r="A54" s="181"/>
      <c r="B54" s="181"/>
      <c r="C54" s="181"/>
      <c r="D54" s="181"/>
      <c r="E54" s="181"/>
      <c r="F54" s="181"/>
      <c r="G54" s="161"/>
      <c r="H54" s="185"/>
      <c r="I54" s="185"/>
      <c r="J54" s="185"/>
      <c r="K54" s="18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</row>
    <row r="55" spans="1:32" ht="14" x14ac:dyDescent="0.2">
      <c r="A55" s="181"/>
      <c r="B55" s="181"/>
      <c r="C55" s="181"/>
      <c r="D55" s="181"/>
      <c r="E55" s="181"/>
      <c r="F55" s="181"/>
      <c r="G55" s="161"/>
      <c r="H55" s="186"/>
      <c r="I55" s="186"/>
      <c r="J55" s="186"/>
      <c r="K55" s="186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</row>
    <row r="56" spans="1:32" ht="14" x14ac:dyDescent="0.2">
      <c r="A56" s="181"/>
      <c r="B56" s="181"/>
      <c r="C56" s="181"/>
      <c r="D56" s="181"/>
      <c r="E56" s="181"/>
      <c r="F56" s="181"/>
      <c r="G56" s="161"/>
      <c r="H56" s="186"/>
      <c r="I56" s="186"/>
      <c r="J56" s="186"/>
      <c r="K56" s="186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</row>
    <row r="57" spans="1:32" ht="14" x14ac:dyDescent="0.2">
      <c r="A57" s="181"/>
      <c r="B57" s="181"/>
      <c r="C57" s="181"/>
      <c r="D57" s="181"/>
      <c r="E57" s="181"/>
      <c r="F57" s="181"/>
      <c r="G57" s="161"/>
      <c r="H57" s="185"/>
      <c r="I57" s="185"/>
      <c r="J57" s="185"/>
      <c r="K57" s="18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</row>
    <row r="58" spans="1:32" ht="14" x14ac:dyDescent="0.2">
      <c r="A58" s="181"/>
      <c r="B58" s="181"/>
      <c r="C58" s="181"/>
      <c r="D58" s="181"/>
      <c r="E58" s="181"/>
      <c r="F58" s="187"/>
      <c r="G58" s="161"/>
      <c r="H58" s="185"/>
      <c r="I58" s="185"/>
      <c r="J58" s="185"/>
      <c r="K58" s="185"/>
      <c r="L58" s="161"/>
      <c r="M58" s="161"/>
      <c r="N58" s="161"/>
      <c r="O58" s="161"/>
      <c r="P58" s="161"/>
      <c r="Q58" s="161"/>
      <c r="R58" s="161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</row>
    <row r="59" spans="1:32" ht="14" x14ac:dyDescent="0.2">
      <c r="A59" s="181"/>
      <c r="B59" s="181"/>
      <c r="C59" s="181"/>
      <c r="D59" s="181"/>
      <c r="E59" s="181"/>
      <c r="F59" s="187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</row>
    <row r="60" spans="1:32" ht="14" x14ac:dyDescent="0.2">
      <c r="A60" s="181"/>
      <c r="B60" s="181"/>
      <c r="C60" s="181"/>
      <c r="D60" s="181"/>
      <c r="E60" s="181"/>
      <c r="F60" s="187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</row>
    <row r="61" spans="1:32" ht="14" x14ac:dyDescent="0.2">
      <c r="A61" s="181"/>
      <c r="B61" s="181"/>
      <c r="C61" s="181"/>
      <c r="D61" s="181"/>
      <c r="E61" s="181"/>
      <c r="F61" s="187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</row>
    <row r="62" spans="1:32" ht="14" x14ac:dyDescent="0.2">
      <c r="A62" s="181"/>
      <c r="B62" s="181"/>
      <c r="C62" s="181"/>
      <c r="D62" s="181"/>
      <c r="E62" s="181"/>
      <c r="F62" s="187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</row>
    <row r="63" spans="1:32" ht="14" x14ac:dyDescent="0.2">
      <c r="A63" s="181"/>
      <c r="B63" s="181"/>
      <c r="C63" s="181"/>
      <c r="D63" s="181"/>
      <c r="E63" s="181"/>
      <c r="F63" s="187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</row>
    <row r="64" spans="1:32" ht="14" x14ac:dyDescent="0.2">
      <c r="A64" s="181"/>
      <c r="B64" s="181"/>
      <c r="C64" s="181"/>
      <c r="D64" s="181"/>
      <c r="E64" s="181"/>
      <c r="F64" s="187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</row>
    <row r="65" spans="1:32" ht="14" x14ac:dyDescent="0.2">
      <c r="A65" s="181"/>
      <c r="B65" s="181"/>
      <c r="C65" s="181"/>
      <c r="D65" s="181"/>
      <c r="E65" s="181"/>
      <c r="F65" s="187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</row>
    <row r="66" spans="1:32" ht="14" x14ac:dyDescent="0.2">
      <c r="A66" s="181"/>
      <c r="B66" s="181"/>
      <c r="C66" s="181"/>
      <c r="D66" s="181"/>
      <c r="E66" s="181"/>
      <c r="F66" s="187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</row>
    <row r="67" spans="1:32" ht="14" x14ac:dyDescent="0.2">
      <c r="A67" s="181"/>
      <c r="B67" s="181"/>
      <c r="C67" s="181"/>
      <c r="D67" s="181"/>
      <c r="E67" s="181"/>
      <c r="F67" s="187"/>
      <c r="G67" s="161"/>
      <c r="H67" s="161"/>
      <c r="I67" s="161"/>
      <c r="J67" s="161"/>
      <c r="K67" s="161"/>
      <c r="L67" s="161"/>
      <c r="M67" s="187"/>
      <c r="N67" s="187"/>
      <c r="O67" s="187"/>
      <c r="P67" s="187"/>
      <c r="Q67" s="187"/>
      <c r="R67" s="161"/>
      <c r="S67" s="161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</row>
  </sheetData>
  <mergeCells count="7">
    <mergeCell ref="J38:O38"/>
    <mergeCell ref="J39:O39"/>
    <mergeCell ref="H23:K23"/>
    <mergeCell ref="J20:O20"/>
    <mergeCell ref="J31:O31"/>
    <mergeCell ref="J34:O34"/>
    <mergeCell ref="J35:O35"/>
  </mergeCells>
  <hyperlinks>
    <hyperlink ref="F38" r:id="rId1" display="https://app.qonto.com/organizations/luxury-ones-3189/receivable-invoices/credit-note/0199b9d1-967d-7e64-ac2d-9ebd8286541e" xr:uid="{E08B292F-DA51-6D49-BB1C-7F120CE2A1EA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8D0D-B9F5-EC49-8F64-FBD107B1AB9F}">
  <dimension ref="A1:AC82"/>
  <sheetViews>
    <sheetView tabSelected="1" zoomScale="97" zoomScaleNormal="97" workbookViewId="0">
      <selection activeCell="Y20" sqref="Y20"/>
    </sheetView>
  </sheetViews>
  <sheetFormatPr baseColWidth="10" defaultRowHeight="13" x14ac:dyDescent="0.15"/>
  <cols>
    <col min="3" max="3" width="19.83203125" style="269" customWidth="1"/>
    <col min="4" max="4" width="15.83203125" customWidth="1"/>
    <col min="5" max="5" width="10.83203125" style="286"/>
    <col min="6" max="6" width="22.1640625" customWidth="1"/>
    <col min="7" max="7" width="21" customWidth="1"/>
    <col min="13" max="13" width="8" customWidth="1"/>
    <col min="15" max="15" width="11.6640625" customWidth="1"/>
    <col min="22" max="22" width="11.83203125" customWidth="1"/>
    <col min="25" max="25" width="27.83203125" customWidth="1"/>
  </cols>
  <sheetData>
    <row r="1" spans="1:29" ht="14" thickBot="1" x14ac:dyDescent="0.2">
      <c r="A1" s="19">
        <v>2026</v>
      </c>
    </row>
    <row r="2" spans="1:29" ht="45" x14ac:dyDescent="0.2">
      <c r="A2" s="124" t="s">
        <v>393</v>
      </c>
      <c r="B2" s="134" t="s">
        <v>32</v>
      </c>
      <c r="C2" s="126" t="s">
        <v>31</v>
      </c>
      <c r="D2" s="126" t="s">
        <v>72</v>
      </c>
      <c r="E2" s="126" t="s">
        <v>15</v>
      </c>
      <c r="F2" s="127" t="s">
        <v>1</v>
      </c>
      <c r="G2" s="128" t="s">
        <v>0</v>
      </c>
      <c r="H2" s="129" t="s">
        <v>16</v>
      </c>
      <c r="I2" s="270" t="s">
        <v>17</v>
      </c>
      <c r="J2" s="133" t="s">
        <v>18</v>
      </c>
      <c r="K2" s="133" t="s">
        <v>19</v>
      </c>
      <c r="L2" s="132" t="s">
        <v>7</v>
      </c>
      <c r="M2" s="132" t="s">
        <v>20</v>
      </c>
      <c r="N2" s="132" t="s">
        <v>21</v>
      </c>
      <c r="O2" s="132" t="s">
        <v>22</v>
      </c>
      <c r="P2" s="132" t="s">
        <v>23</v>
      </c>
      <c r="Q2" s="132" t="s">
        <v>58</v>
      </c>
      <c r="R2" s="133" t="s">
        <v>24</v>
      </c>
      <c r="S2" s="134" t="s">
        <v>25</v>
      </c>
      <c r="T2" s="19" t="s">
        <v>48</v>
      </c>
      <c r="U2" s="135" t="s">
        <v>26</v>
      </c>
      <c r="V2" s="136" t="s">
        <v>27</v>
      </c>
      <c r="W2" s="136" t="s">
        <v>28</v>
      </c>
      <c r="X2" s="136" t="s">
        <v>59</v>
      </c>
      <c r="Y2" s="137" t="s">
        <v>39</v>
      </c>
      <c r="Z2" s="105"/>
      <c r="AA2" s="105"/>
      <c r="AB2" s="105"/>
      <c r="AC2" s="105"/>
    </row>
    <row r="3" spans="1:29" x14ac:dyDescent="0.15">
      <c r="A3" s="271"/>
      <c r="B3" s="211"/>
      <c r="C3" s="294"/>
      <c r="D3" s="211"/>
      <c r="E3" s="240"/>
      <c r="F3" s="207"/>
      <c r="G3" s="207"/>
      <c r="H3" s="231"/>
      <c r="I3" s="231"/>
      <c r="J3" s="231"/>
      <c r="K3" s="231"/>
      <c r="L3" s="194"/>
      <c r="M3" s="194"/>
      <c r="N3" s="194"/>
      <c r="O3" s="194"/>
      <c r="P3" s="194"/>
      <c r="Q3" s="194"/>
      <c r="R3" s="194"/>
      <c r="S3" s="140"/>
      <c r="T3" s="105"/>
      <c r="U3" s="142"/>
      <c r="V3" s="143"/>
      <c r="W3" s="143"/>
      <c r="X3" s="88"/>
      <c r="Y3" s="143"/>
      <c r="Z3" s="105"/>
      <c r="AA3" s="105"/>
      <c r="AB3" s="105"/>
      <c r="AC3" s="105"/>
    </row>
    <row r="4" spans="1:29" ht="28" x14ac:dyDescent="0.15">
      <c r="A4" s="271" t="s">
        <v>628</v>
      </c>
      <c r="B4" s="211"/>
      <c r="C4" s="295" t="s">
        <v>145</v>
      </c>
      <c r="D4" s="68" t="s">
        <v>610</v>
      </c>
      <c r="E4" s="295">
        <v>67</v>
      </c>
      <c r="F4" s="272" t="s">
        <v>611</v>
      </c>
      <c r="G4" s="208" t="s">
        <v>613</v>
      </c>
      <c r="H4" s="208" t="s">
        <v>615</v>
      </c>
      <c r="I4" s="208" t="s">
        <v>616</v>
      </c>
      <c r="J4" s="231">
        <v>34</v>
      </c>
      <c r="K4" s="231">
        <v>2</v>
      </c>
      <c r="L4" s="226">
        <v>13518.4</v>
      </c>
      <c r="M4" s="273">
        <v>0</v>
      </c>
      <c r="N4" s="273">
        <v>675.92</v>
      </c>
      <c r="O4" s="273">
        <f>L4*22.5%</f>
        <v>3041.64</v>
      </c>
      <c r="P4" s="273">
        <f>1351.84</f>
        <v>1351.84</v>
      </c>
      <c r="Q4" s="273">
        <v>1500</v>
      </c>
      <c r="R4" s="273">
        <f>O4+P4</f>
        <v>4393.4799999999996</v>
      </c>
      <c r="S4" s="273">
        <f>L4-O4</f>
        <v>10476.76</v>
      </c>
      <c r="T4" s="105"/>
      <c r="U4" s="142">
        <f>N4</f>
        <v>675.92</v>
      </c>
      <c r="V4" s="156">
        <v>46033</v>
      </c>
      <c r="W4" s="156" t="s">
        <v>627</v>
      </c>
      <c r="X4" s="95">
        <v>46033</v>
      </c>
      <c r="Y4" s="88"/>
      <c r="Z4" s="105"/>
      <c r="AA4" s="105"/>
      <c r="AB4" s="105"/>
      <c r="AC4" s="105"/>
    </row>
    <row r="5" spans="1:29" ht="28" x14ac:dyDescent="0.15">
      <c r="A5" s="271" t="s">
        <v>628</v>
      </c>
      <c r="B5" s="211"/>
      <c r="C5" s="295" t="s">
        <v>145</v>
      </c>
      <c r="D5" s="68" t="s">
        <v>610</v>
      </c>
      <c r="E5" s="295">
        <v>67</v>
      </c>
      <c r="F5" s="272" t="s">
        <v>612</v>
      </c>
      <c r="G5" s="208" t="s">
        <v>613</v>
      </c>
      <c r="H5" s="208" t="s">
        <v>615</v>
      </c>
      <c r="I5" s="208" t="s">
        <v>616</v>
      </c>
      <c r="J5" s="286">
        <v>34</v>
      </c>
      <c r="K5" s="207">
        <v>2</v>
      </c>
      <c r="L5" s="226"/>
      <c r="M5" s="273">
        <v>0</v>
      </c>
      <c r="N5" s="273"/>
      <c r="O5" s="273"/>
      <c r="P5" s="273"/>
      <c r="Q5" s="273">
        <v>1500</v>
      </c>
      <c r="R5" s="273"/>
      <c r="S5" s="273"/>
      <c r="T5" s="105"/>
      <c r="U5" s="142"/>
      <c r="V5" s="156"/>
      <c r="W5" s="156"/>
      <c r="X5" s="28"/>
      <c r="Y5" s="88"/>
      <c r="Z5" s="105"/>
      <c r="AA5" s="105"/>
      <c r="AB5" s="105"/>
      <c r="AC5" s="105"/>
    </row>
    <row r="6" spans="1:29" ht="28" x14ac:dyDescent="0.15">
      <c r="A6" s="271" t="s">
        <v>648</v>
      </c>
      <c r="B6" s="211"/>
      <c r="C6" s="295" t="s">
        <v>145</v>
      </c>
      <c r="D6" s="68" t="s">
        <v>610</v>
      </c>
      <c r="E6" s="295">
        <v>67</v>
      </c>
      <c r="F6" s="272" t="s">
        <v>647</v>
      </c>
      <c r="G6" s="208" t="s">
        <v>613</v>
      </c>
      <c r="H6" s="208" t="s">
        <v>615</v>
      </c>
      <c r="I6" s="208" t="s">
        <v>616</v>
      </c>
      <c r="J6" s="286">
        <v>34</v>
      </c>
      <c r="K6" s="207"/>
      <c r="L6" s="226"/>
      <c r="M6" s="273">
        <v>180</v>
      </c>
      <c r="N6" s="273"/>
      <c r="O6" s="273"/>
      <c r="P6" s="273"/>
      <c r="Q6" s="273"/>
      <c r="R6" s="273"/>
      <c r="S6" s="273"/>
      <c r="T6" s="105"/>
      <c r="U6" s="142"/>
      <c r="V6" s="156"/>
      <c r="W6" s="156" t="s">
        <v>649</v>
      </c>
      <c r="X6" s="28"/>
      <c r="Y6" s="88"/>
      <c r="Z6" s="105"/>
      <c r="AA6" s="105"/>
      <c r="AB6" s="105"/>
      <c r="AC6" s="105"/>
    </row>
    <row r="7" spans="1:29" x14ac:dyDescent="0.15">
      <c r="A7" s="271" t="s">
        <v>628</v>
      </c>
      <c r="B7" s="211"/>
      <c r="C7" s="295" t="s">
        <v>145</v>
      </c>
      <c r="D7" s="295" t="s">
        <v>614</v>
      </c>
      <c r="E7" s="295">
        <v>69</v>
      </c>
      <c r="F7" s="272" t="s">
        <v>618</v>
      </c>
      <c r="G7" s="208" t="s">
        <v>613</v>
      </c>
      <c r="H7" s="208" t="s">
        <v>617</v>
      </c>
      <c r="I7" s="208" t="s">
        <v>616</v>
      </c>
      <c r="J7" s="207">
        <v>26</v>
      </c>
      <c r="K7" s="207">
        <v>3</v>
      </c>
      <c r="L7" s="226">
        <v>6370</v>
      </c>
      <c r="M7" s="273">
        <v>0</v>
      </c>
      <c r="N7" s="273">
        <v>318.5</v>
      </c>
      <c r="O7" s="273">
        <v>1170</v>
      </c>
      <c r="P7" s="273">
        <v>637</v>
      </c>
      <c r="Q7" s="273">
        <v>1500</v>
      </c>
      <c r="R7" s="273">
        <f>O7+P7</f>
        <v>1807</v>
      </c>
      <c r="S7" s="273">
        <f>200*26+N7</f>
        <v>5518.5</v>
      </c>
      <c r="T7" s="105"/>
      <c r="U7" s="142">
        <f>N7</f>
        <v>318.5</v>
      </c>
      <c r="V7" s="156" t="s">
        <v>633</v>
      </c>
      <c r="W7" s="156" t="s">
        <v>617</v>
      </c>
      <c r="X7" s="228">
        <v>46033</v>
      </c>
      <c r="Y7" s="88" t="s">
        <v>632</v>
      </c>
      <c r="Z7" s="105"/>
      <c r="AA7" s="105"/>
      <c r="AB7" s="105"/>
      <c r="AC7" s="105"/>
    </row>
    <row r="8" spans="1:29" x14ac:dyDescent="0.15">
      <c r="A8" s="271" t="s">
        <v>628</v>
      </c>
      <c r="B8" s="211"/>
      <c r="C8" s="295" t="s">
        <v>145</v>
      </c>
      <c r="D8" s="295" t="s">
        <v>614</v>
      </c>
      <c r="E8" s="295">
        <v>69</v>
      </c>
      <c r="F8" s="272" t="s">
        <v>626</v>
      </c>
      <c r="G8" s="208" t="s">
        <v>613</v>
      </c>
      <c r="H8" s="208" t="s">
        <v>617</v>
      </c>
      <c r="I8" s="208" t="s">
        <v>616</v>
      </c>
      <c r="J8" s="207">
        <v>26</v>
      </c>
      <c r="K8" s="207">
        <v>3</v>
      </c>
      <c r="L8" s="226"/>
      <c r="M8" s="273"/>
      <c r="N8" s="273"/>
      <c r="O8" s="273"/>
      <c r="P8" s="273"/>
      <c r="Q8" s="273">
        <v>1500</v>
      </c>
      <c r="R8" s="273"/>
      <c r="S8" s="273"/>
      <c r="T8" s="105"/>
      <c r="U8" s="142"/>
      <c r="V8" s="156"/>
      <c r="W8" s="156"/>
      <c r="X8" s="28"/>
      <c r="Y8" s="88"/>
      <c r="Z8" s="105"/>
      <c r="AA8" s="105"/>
      <c r="AB8" s="105"/>
      <c r="AC8" s="105"/>
    </row>
    <row r="9" spans="1:29" x14ac:dyDescent="0.15">
      <c r="A9" s="275" t="s">
        <v>629</v>
      </c>
      <c r="B9" s="266"/>
      <c r="C9" s="295" t="s">
        <v>145</v>
      </c>
      <c r="D9" s="295" t="s">
        <v>614</v>
      </c>
      <c r="E9" s="299">
        <v>69</v>
      </c>
      <c r="F9" s="272" t="s">
        <v>630</v>
      </c>
      <c r="G9" s="208" t="s">
        <v>613</v>
      </c>
      <c r="H9" s="208" t="s">
        <v>631</v>
      </c>
      <c r="I9" s="208" t="s">
        <v>617</v>
      </c>
      <c r="J9" s="276">
        <v>1</v>
      </c>
      <c r="K9" s="276">
        <v>3</v>
      </c>
      <c r="L9" s="226">
        <v>245</v>
      </c>
      <c r="M9" s="226">
        <v>0</v>
      </c>
      <c r="N9" s="226">
        <v>12.25</v>
      </c>
      <c r="O9" s="226">
        <v>45</v>
      </c>
      <c r="P9" s="226">
        <v>24.5</v>
      </c>
      <c r="Q9" s="226">
        <v>1500</v>
      </c>
      <c r="R9" s="226">
        <f>O9+P9</f>
        <v>69.5</v>
      </c>
      <c r="S9" s="163">
        <f>200+N9</f>
        <v>212.25</v>
      </c>
      <c r="T9" s="105"/>
      <c r="U9" s="107">
        <f>N9</f>
        <v>12.25</v>
      </c>
      <c r="V9" s="156" t="s">
        <v>633</v>
      </c>
      <c r="W9" s="156" t="s">
        <v>617</v>
      </c>
      <c r="X9" s="88"/>
      <c r="Y9" s="28"/>
      <c r="Z9" s="105"/>
      <c r="AA9" s="105"/>
      <c r="AB9" s="105"/>
      <c r="AC9" s="105"/>
    </row>
    <row r="10" spans="1:29" x14ac:dyDescent="0.15">
      <c r="A10" s="271" t="s">
        <v>616</v>
      </c>
      <c r="B10" s="211"/>
      <c r="C10" s="295" t="s">
        <v>145</v>
      </c>
      <c r="D10" s="295" t="s">
        <v>634</v>
      </c>
      <c r="E10" s="295">
        <v>42</v>
      </c>
      <c r="F10" s="272" t="s">
        <v>638</v>
      </c>
      <c r="G10" s="208" t="s">
        <v>613</v>
      </c>
      <c r="H10" s="208" t="s">
        <v>616</v>
      </c>
      <c r="I10" s="208" t="s">
        <v>641</v>
      </c>
      <c r="J10" s="207">
        <v>13</v>
      </c>
      <c r="K10" s="207">
        <v>2</v>
      </c>
      <c r="L10" s="226">
        <v>13788.97</v>
      </c>
      <c r="M10" s="273">
        <v>100</v>
      </c>
      <c r="N10" s="273">
        <v>689.49</v>
      </c>
      <c r="O10" s="273">
        <v>3102.52</v>
      </c>
      <c r="P10" s="273">
        <v>689.49</v>
      </c>
      <c r="Q10" s="273">
        <v>1500</v>
      </c>
      <c r="R10" s="273">
        <f>+O10+P10</f>
        <v>3792.01</v>
      </c>
      <c r="S10" s="224">
        <v>10786.45</v>
      </c>
      <c r="T10" s="105"/>
      <c r="U10" s="142">
        <f>+N10</f>
        <v>689.49</v>
      </c>
      <c r="V10" s="156" t="s">
        <v>658</v>
      </c>
      <c r="W10" s="156" t="s">
        <v>658</v>
      </c>
      <c r="X10" s="28"/>
      <c r="Y10" s="88"/>
      <c r="Z10" s="105"/>
      <c r="AA10" s="105"/>
      <c r="AB10" s="105"/>
      <c r="AC10" s="105"/>
    </row>
    <row r="11" spans="1:29" x14ac:dyDescent="0.15">
      <c r="A11" s="271"/>
      <c r="B11" s="211"/>
      <c r="C11" s="295" t="s">
        <v>145</v>
      </c>
      <c r="D11" s="295" t="s">
        <v>634</v>
      </c>
      <c r="E11" s="295">
        <v>42</v>
      </c>
      <c r="F11" s="272" t="s">
        <v>643</v>
      </c>
      <c r="G11" s="208" t="s">
        <v>613</v>
      </c>
      <c r="H11" s="301" t="s">
        <v>121</v>
      </c>
      <c r="I11" s="208"/>
      <c r="J11" s="207"/>
      <c r="K11" s="207"/>
      <c r="L11" s="226"/>
      <c r="M11" s="273"/>
      <c r="N11" s="273"/>
      <c r="O11" s="273"/>
      <c r="P11" s="273"/>
      <c r="Q11" s="273">
        <v>1500</v>
      </c>
      <c r="R11" s="273"/>
      <c r="S11" s="224"/>
      <c r="T11" s="105"/>
      <c r="U11" s="142"/>
      <c r="V11" s="156"/>
      <c r="W11" s="156"/>
      <c r="X11" s="88" t="s">
        <v>658</v>
      </c>
      <c r="Y11" s="88"/>
      <c r="Z11" s="105"/>
      <c r="AA11" s="105"/>
      <c r="AB11" s="105"/>
      <c r="AC11" s="105"/>
    </row>
    <row r="12" spans="1:29" x14ac:dyDescent="0.15">
      <c r="A12" s="271" t="s">
        <v>616</v>
      </c>
      <c r="B12" s="211"/>
      <c r="C12" s="295" t="s">
        <v>145</v>
      </c>
      <c r="D12" s="300" t="s">
        <v>635</v>
      </c>
      <c r="E12" s="295">
        <v>71</v>
      </c>
      <c r="F12" s="272" t="s">
        <v>644</v>
      </c>
      <c r="G12" s="208" t="s">
        <v>613</v>
      </c>
      <c r="H12" s="208" t="s">
        <v>616</v>
      </c>
      <c r="I12" s="208" t="s">
        <v>641</v>
      </c>
      <c r="J12" s="207">
        <v>13</v>
      </c>
      <c r="K12" s="207">
        <v>1</v>
      </c>
      <c r="L12" s="226">
        <v>5255.24</v>
      </c>
      <c r="M12" s="273">
        <v>0</v>
      </c>
      <c r="N12" s="273">
        <v>238.87</v>
      </c>
      <c r="O12" s="273">
        <v>877.5</v>
      </c>
      <c r="P12" s="273">
        <v>238.87</v>
      </c>
      <c r="Q12" s="273">
        <v>1200</v>
      </c>
      <c r="R12" s="273">
        <f>+O12+P12</f>
        <v>1116.3699999999999</v>
      </c>
      <c r="S12" s="224">
        <v>5056.74</v>
      </c>
      <c r="T12" s="105"/>
      <c r="U12" s="142">
        <f>+N12</f>
        <v>238.87</v>
      </c>
      <c r="V12" s="156" t="s">
        <v>633</v>
      </c>
      <c r="W12" s="156" t="s">
        <v>660</v>
      </c>
      <c r="X12" s="28"/>
      <c r="Y12" s="88" t="s">
        <v>659</v>
      </c>
      <c r="Z12" s="105"/>
      <c r="AA12" s="105"/>
      <c r="AB12" s="105"/>
      <c r="AC12" s="105"/>
    </row>
    <row r="13" spans="1:29" x14ac:dyDescent="0.15">
      <c r="A13" s="271" t="s">
        <v>616</v>
      </c>
      <c r="B13" s="211"/>
      <c r="C13" s="295" t="s">
        <v>145</v>
      </c>
      <c r="D13" s="300" t="s">
        <v>635</v>
      </c>
      <c r="E13" s="295">
        <v>71</v>
      </c>
      <c r="F13" s="272" t="s">
        <v>645</v>
      </c>
      <c r="G13" s="208" t="s">
        <v>613</v>
      </c>
      <c r="H13" s="281" t="s">
        <v>121</v>
      </c>
      <c r="I13" s="208"/>
      <c r="J13" s="207"/>
      <c r="K13" s="207"/>
      <c r="L13" s="226"/>
      <c r="M13" s="273"/>
      <c r="N13" s="273"/>
      <c r="O13" s="273"/>
      <c r="P13" s="273"/>
      <c r="Q13" s="273">
        <v>1200</v>
      </c>
      <c r="R13" s="273"/>
      <c r="S13" s="224"/>
      <c r="T13" s="105"/>
      <c r="U13" s="142"/>
      <c r="V13" s="156"/>
      <c r="W13" s="156"/>
      <c r="X13" s="28"/>
      <c r="Y13" s="88"/>
      <c r="Z13" s="105"/>
      <c r="AA13" s="105"/>
      <c r="AB13" s="105"/>
      <c r="AC13" s="105"/>
    </row>
    <row r="14" spans="1:29" x14ac:dyDescent="0.15">
      <c r="A14" s="271" t="s">
        <v>616</v>
      </c>
      <c r="B14" s="211"/>
      <c r="C14" s="295" t="s">
        <v>145</v>
      </c>
      <c r="D14" s="295" t="s">
        <v>636</v>
      </c>
      <c r="E14" s="295">
        <v>70</v>
      </c>
      <c r="F14" s="272" t="s">
        <v>646</v>
      </c>
      <c r="G14" s="272" t="s">
        <v>639</v>
      </c>
      <c r="H14" s="208" t="s">
        <v>640</v>
      </c>
      <c r="I14" s="208" t="s">
        <v>642</v>
      </c>
      <c r="J14" s="207">
        <v>7</v>
      </c>
      <c r="K14" s="207">
        <v>1</v>
      </c>
      <c r="L14" s="226">
        <v>2179.8000000000002</v>
      </c>
      <c r="M14" s="273">
        <v>50</v>
      </c>
      <c r="N14" s="273">
        <v>92.4</v>
      </c>
      <c r="O14" s="273">
        <v>343</v>
      </c>
      <c r="P14" s="273">
        <v>189.4</v>
      </c>
      <c r="Q14" s="273">
        <v>500</v>
      </c>
      <c r="R14" s="273">
        <f>+O14+P14</f>
        <v>532.4</v>
      </c>
      <c r="S14" s="224">
        <v>1555</v>
      </c>
      <c r="T14" s="105"/>
      <c r="U14" s="142">
        <f>N14</f>
        <v>92.4</v>
      </c>
      <c r="V14" s="156" t="s">
        <v>657</v>
      </c>
      <c r="W14" s="156">
        <v>46069</v>
      </c>
      <c r="X14" s="28"/>
      <c r="Y14" s="88" t="s">
        <v>663</v>
      </c>
      <c r="Z14" s="105"/>
      <c r="AA14" s="105"/>
      <c r="AB14" s="105"/>
      <c r="AC14" s="105"/>
    </row>
    <row r="15" spans="1:29" x14ac:dyDescent="0.15">
      <c r="A15" s="271" t="s">
        <v>650</v>
      </c>
      <c r="B15" s="211"/>
      <c r="C15" s="295" t="s">
        <v>145</v>
      </c>
      <c r="D15" s="300" t="s">
        <v>635</v>
      </c>
      <c r="E15" s="295">
        <v>71</v>
      </c>
      <c r="F15" s="272" t="s">
        <v>652</v>
      </c>
      <c r="G15" s="208" t="s">
        <v>613</v>
      </c>
      <c r="H15" s="208" t="s">
        <v>616</v>
      </c>
      <c r="I15" s="208" t="s">
        <v>641</v>
      </c>
      <c r="J15" s="207">
        <v>14</v>
      </c>
      <c r="K15" s="207">
        <v>3</v>
      </c>
      <c r="L15" s="226">
        <v>300</v>
      </c>
      <c r="M15" s="273"/>
      <c r="N15" s="273"/>
      <c r="O15" s="273"/>
      <c r="P15" s="273"/>
      <c r="Q15" s="273"/>
      <c r="R15" s="273"/>
      <c r="S15" s="224"/>
      <c r="T15" s="105"/>
      <c r="U15" s="142"/>
      <c r="V15" s="156"/>
      <c r="W15" s="156"/>
      <c r="X15" s="28"/>
      <c r="Y15" s="88"/>
      <c r="Z15" s="105"/>
      <c r="AA15" s="105"/>
      <c r="AB15" s="105"/>
      <c r="AC15" s="105"/>
    </row>
    <row r="16" spans="1:29" x14ac:dyDescent="0.15">
      <c r="A16" s="271" t="s">
        <v>651</v>
      </c>
      <c r="B16" s="211"/>
      <c r="C16" s="295" t="s">
        <v>145</v>
      </c>
      <c r="D16" s="300" t="s">
        <v>635</v>
      </c>
      <c r="E16" s="295">
        <v>71</v>
      </c>
      <c r="F16" s="272" t="s">
        <v>653</v>
      </c>
      <c r="G16" s="208" t="s">
        <v>613</v>
      </c>
      <c r="H16" s="208" t="s">
        <v>616</v>
      </c>
      <c r="I16" s="208" t="s">
        <v>641</v>
      </c>
      <c r="J16" s="207">
        <v>14</v>
      </c>
      <c r="K16" s="207">
        <v>3</v>
      </c>
      <c r="L16" s="226">
        <v>300</v>
      </c>
      <c r="M16" s="273"/>
      <c r="N16" s="273"/>
      <c r="O16" s="273"/>
      <c r="P16" s="273"/>
      <c r="Q16" s="273"/>
      <c r="R16" s="273"/>
      <c r="S16" s="224"/>
      <c r="T16" s="105"/>
      <c r="U16" s="142"/>
      <c r="V16" s="156"/>
      <c r="W16" s="156" t="s">
        <v>660</v>
      </c>
      <c r="X16" s="88" t="s">
        <v>661</v>
      </c>
      <c r="Y16" s="88" t="s">
        <v>663</v>
      </c>
      <c r="Z16" s="105"/>
      <c r="AA16" s="105"/>
      <c r="AB16" s="105"/>
      <c r="AC16" s="105"/>
    </row>
    <row r="17" spans="1:29" x14ac:dyDescent="0.15">
      <c r="A17" s="271" t="s">
        <v>651</v>
      </c>
      <c r="B17" s="211"/>
      <c r="C17" s="295" t="s">
        <v>145</v>
      </c>
      <c r="D17" s="300" t="s">
        <v>635</v>
      </c>
      <c r="E17" s="295">
        <v>71</v>
      </c>
      <c r="F17" s="272" t="s">
        <v>654</v>
      </c>
      <c r="G17" s="208" t="s">
        <v>613</v>
      </c>
      <c r="H17" s="208" t="s">
        <v>655</v>
      </c>
      <c r="I17" s="208" t="s">
        <v>656</v>
      </c>
      <c r="J17" s="207">
        <v>1</v>
      </c>
      <c r="K17" s="207">
        <v>1</v>
      </c>
      <c r="L17" s="226">
        <v>385.88</v>
      </c>
      <c r="M17" s="273"/>
      <c r="N17" s="273">
        <v>18.38</v>
      </c>
      <c r="O17" s="273">
        <v>67.5</v>
      </c>
      <c r="P17" s="273">
        <v>0</v>
      </c>
      <c r="Q17" s="273">
        <v>0</v>
      </c>
      <c r="R17" s="273">
        <v>67.5</v>
      </c>
      <c r="S17" s="224">
        <v>300</v>
      </c>
      <c r="T17" s="105"/>
      <c r="U17" s="142">
        <f>N17</f>
        <v>18.38</v>
      </c>
      <c r="V17" s="156" t="s">
        <v>662</v>
      </c>
      <c r="W17" s="156"/>
      <c r="X17" s="28"/>
      <c r="Y17" s="88" t="s">
        <v>663</v>
      </c>
      <c r="Z17" s="105"/>
      <c r="AA17" s="105"/>
      <c r="AB17" s="105"/>
      <c r="AC17" s="105"/>
    </row>
    <row r="18" spans="1:29" x14ac:dyDescent="0.15">
      <c r="A18" s="271"/>
      <c r="B18" s="211"/>
      <c r="C18" s="295"/>
      <c r="D18" s="295"/>
      <c r="E18" s="295"/>
      <c r="F18" s="272"/>
      <c r="G18" s="272"/>
      <c r="H18" s="208"/>
      <c r="I18" s="208"/>
      <c r="J18" s="207"/>
      <c r="K18" s="207"/>
      <c r="L18" s="226"/>
      <c r="M18" s="273"/>
      <c r="N18" s="273"/>
      <c r="O18" s="273"/>
      <c r="P18" s="273"/>
      <c r="Q18" s="273"/>
      <c r="R18" s="273"/>
      <c r="S18" s="224"/>
      <c r="T18" s="105"/>
      <c r="U18" s="142"/>
      <c r="V18" s="156"/>
      <c r="W18" s="156"/>
      <c r="X18" s="28"/>
      <c r="Y18" s="88"/>
      <c r="Z18" s="105"/>
      <c r="AA18" s="105"/>
      <c r="AB18" s="105"/>
      <c r="AC18" s="105"/>
    </row>
    <row r="19" spans="1:29" x14ac:dyDescent="0.15">
      <c r="A19" s="271"/>
      <c r="B19" s="211"/>
      <c r="C19" s="295"/>
      <c r="D19" s="295"/>
      <c r="E19" s="295"/>
      <c r="F19" s="272"/>
      <c r="G19" s="272"/>
      <c r="H19" s="208"/>
      <c r="I19" s="208"/>
      <c r="J19" s="207"/>
      <c r="K19" s="207"/>
      <c r="L19" s="226"/>
      <c r="M19" s="273"/>
      <c r="N19" s="273"/>
      <c r="O19" s="273"/>
      <c r="P19" s="273"/>
      <c r="Q19" s="273"/>
      <c r="R19" s="273"/>
      <c r="S19" s="224"/>
      <c r="T19" s="105"/>
      <c r="U19" s="142"/>
      <c r="V19" s="156"/>
      <c r="W19" s="156"/>
      <c r="X19" s="28"/>
      <c r="Y19" s="88"/>
      <c r="Z19" s="105"/>
      <c r="AA19" s="105"/>
      <c r="AB19" s="105"/>
      <c r="AC19" s="105"/>
    </row>
    <row r="20" spans="1:29" x14ac:dyDescent="0.15">
      <c r="A20" s="271" t="s">
        <v>664</v>
      </c>
      <c r="B20" s="274"/>
      <c r="C20" s="295" t="s">
        <v>145</v>
      </c>
      <c r="D20" s="295" t="s">
        <v>595</v>
      </c>
      <c r="E20" s="295">
        <v>52</v>
      </c>
      <c r="F20" s="272" t="s">
        <v>606</v>
      </c>
      <c r="G20" s="364" t="s">
        <v>609</v>
      </c>
      <c r="H20" s="208" t="s">
        <v>607</v>
      </c>
      <c r="I20" s="208" t="s">
        <v>608</v>
      </c>
      <c r="J20" s="231">
        <v>10</v>
      </c>
      <c r="K20" s="231">
        <v>2</v>
      </c>
      <c r="L20" s="226">
        <v>4652</v>
      </c>
      <c r="M20" s="273">
        <v>0</v>
      </c>
      <c r="N20" s="273">
        <v>235.7</v>
      </c>
      <c r="O20" s="273">
        <f>+L20*22.5%</f>
        <v>1046.7</v>
      </c>
      <c r="P20" s="273">
        <v>367.58</v>
      </c>
      <c r="Q20" s="273">
        <v>300</v>
      </c>
      <c r="R20" s="273">
        <f>O20</f>
        <v>1046.7</v>
      </c>
      <c r="S20" s="224">
        <f>+L20-O20</f>
        <v>3605.3</v>
      </c>
      <c r="T20" s="105"/>
      <c r="U20" s="142">
        <f>N20</f>
        <v>235.7</v>
      </c>
      <c r="V20" s="156"/>
      <c r="W20" s="156"/>
      <c r="X20" s="88"/>
      <c r="Y20" s="143" t="s">
        <v>666</v>
      </c>
      <c r="Z20" s="105"/>
      <c r="AA20" s="105"/>
      <c r="AB20" s="105"/>
      <c r="AC20" s="105"/>
    </row>
    <row r="21" spans="1:29" x14ac:dyDescent="0.15">
      <c r="A21" s="302" t="s">
        <v>664</v>
      </c>
      <c r="B21" s="360"/>
      <c r="C21" s="295" t="s">
        <v>145</v>
      </c>
      <c r="D21" s="295" t="s">
        <v>595</v>
      </c>
      <c r="E21" s="295">
        <v>52</v>
      </c>
      <c r="F21" s="272" t="s">
        <v>665</v>
      </c>
      <c r="G21" s="364" t="s">
        <v>609</v>
      </c>
      <c r="H21" s="208" t="s">
        <v>607</v>
      </c>
      <c r="I21" s="208" t="s">
        <v>608</v>
      </c>
      <c r="J21" s="231">
        <v>10</v>
      </c>
      <c r="K21" s="231">
        <v>2</v>
      </c>
      <c r="L21" s="305"/>
      <c r="M21" s="361"/>
      <c r="N21" s="361"/>
      <c r="O21" s="361"/>
      <c r="P21" s="361"/>
      <c r="Q21" s="361"/>
      <c r="R21" s="361"/>
      <c r="S21" s="362"/>
      <c r="T21" s="105"/>
      <c r="U21" s="363"/>
      <c r="V21" s="308"/>
      <c r="W21" s="308"/>
      <c r="X21" s="88"/>
      <c r="Y21" s="309" t="s">
        <v>667</v>
      </c>
      <c r="Z21" s="105"/>
      <c r="AA21" s="105"/>
      <c r="AB21" s="105"/>
      <c r="AC21" s="105"/>
    </row>
    <row r="22" spans="1:29" x14ac:dyDescent="0.15">
      <c r="A22" s="302" t="s">
        <v>628</v>
      </c>
      <c r="B22" s="303"/>
      <c r="C22" s="304" t="s">
        <v>145</v>
      </c>
      <c r="D22" s="304" t="s">
        <v>637</v>
      </c>
      <c r="E22" s="304">
        <v>36</v>
      </c>
      <c r="F22" s="272" t="s">
        <v>600</v>
      </c>
      <c r="G22" s="208" t="s">
        <v>601</v>
      </c>
      <c r="H22" s="208" t="s">
        <v>602</v>
      </c>
      <c r="I22" s="208" t="s">
        <v>603</v>
      </c>
      <c r="J22" s="231">
        <v>10</v>
      </c>
      <c r="K22" s="231">
        <v>4</v>
      </c>
      <c r="L22" s="305">
        <v>6690</v>
      </c>
      <c r="M22" s="305">
        <v>0</v>
      </c>
      <c r="N22" s="305">
        <v>334.5</v>
      </c>
      <c r="O22" s="305">
        <v>1655.77</v>
      </c>
      <c r="P22" s="305">
        <v>0</v>
      </c>
      <c r="Q22" s="305">
        <v>1500</v>
      </c>
      <c r="R22" s="305">
        <v>286.99</v>
      </c>
      <c r="S22" s="306">
        <f>L22-O22</f>
        <v>5034.2299999999996</v>
      </c>
      <c r="T22" s="105"/>
      <c r="U22" s="307">
        <f>N22</f>
        <v>334.5</v>
      </c>
      <c r="V22" s="308"/>
      <c r="W22" s="308"/>
      <c r="X22" s="88"/>
      <c r="Y22" s="309" t="s">
        <v>604</v>
      </c>
      <c r="Z22" s="105"/>
      <c r="AA22" s="309" t="s">
        <v>605</v>
      </c>
      <c r="AB22" s="105"/>
      <c r="AC22" s="105"/>
    </row>
    <row r="23" spans="1:29" s="28" customFormat="1" x14ac:dyDescent="0.15">
      <c r="C23" s="295"/>
      <c r="E23" s="315"/>
    </row>
    <row r="24" spans="1:29" x14ac:dyDescent="0.15">
      <c r="A24" s="310"/>
      <c r="B24" s="311"/>
      <c r="C24" s="312"/>
      <c r="D24" s="311"/>
      <c r="E24" s="313"/>
      <c r="F24" s="314"/>
      <c r="G24" s="162"/>
      <c r="H24" s="162"/>
      <c r="I24" s="162"/>
      <c r="J24" s="162"/>
      <c r="K24" s="162"/>
      <c r="L24" s="196"/>
      <c r="M24" s="196"/>
      <c r="N24" s="196"/>
      <c r="O24" s="196"/>
      <c r="P24" s="196"/>
      <c r="Q24" s="196"/>
      <c r="R24" s="196"/>
      <c r="S24" s="163"/>
      <c r="T24" s="105"/>
      <c r="U24" s="142"/>
      <c r="V24" s="143"/>
      <c r="W24" s="143"/>
      <c r="X24" s="88"/>
      <c r="Y24" s="143"/>
      <c r="Z24" s="105"/>
      <c r="AA24" s="105"/>
      <c r="AB24" s="105"/>
      <c r="AC24" s="105"/>
    </row>
    <row r="25" spans="1:29" ht="14" x14ac:dyDescent="0.2">
      <c r="A25" s="275"/>
      <c r="B25" s="194"/>
      <c r="C25" s="288"/>
      <c r="D25" s="225"/>
      <c r="E25" s="242"/>
      <c r="F25" s="272"/>
      <c r="G25" s="208"/>
      <c r="H25" s="208"/>
      <c r="I25" s="208"/>
      <c r="J25" s="208"/>
      <c r="K25" s="208"/>
      <c r="L25" s="226"/>
      <c r="M25" s="227"/>
      <c r="N25" s="227"/>
      <c r="O25" s="227"/>
      <c r="P25" s="226"/>
      <c r="Q25" s="226"/>
      <c r="R25" s="226"/>
      <c r="S25" s="163"/>
      <c r="T25" s="105"/>
      <c r="U25" s="107"/>
      <c r="V25" s="143"/>
      <c r="W25" s="143"/>
      <c r="X25" s="143"/>
      <c r="Y25" s="172"/>
      <c r="Z25" s="105"/>
      <c r="AA25" s="105"/>
      <c r="AB25" s="105"/>
      <c r="AC25" s="105"/>
    </row>
    <row r="26" spans="1:29" x14ac:dyDescent="0.15">
      <c r="A26" s="275"/>
      <c r="B26" s="266"/>
      <c r="C26" s="296"/>
      <c r="D26" s="266"/>
      <c r="E26" s="242"/>
      <c r="F26" s="272"/>
      <c r="G26" s="208"/>
      <c r="H26" s="208"/>
      <c r="I26" s="208"/>
      <c r="J26" s="208"/>
      <c r="K26" s="208"/>
      <c r="L26" s="226"/>
      <c r="M26" s="226"/>
      <c r="N26" s="226"/>
      <c r="O26" s="226"/>
      <c r="P26" s="226"/>
      <c r="Q26" s="226"/>
      <c r="R26" s="226"/>
      <c r="S26" s="163"/>
      <c r="T26" s="105"/>
      <c r="U26" s="107"/>
      <c r="V26" s="143"/>
      <c r="W26" s="143"/>
      <c r="X26" s="143"/>
      <c r="Y26" s="166"/>
      <c r="Z26" s="105"/>
      <c r="AA26" s="105"/>
      <c r="AB26" s="105"/>
      <c r="AC26" s="105"/>
    </row>
    <row r="27" spans="1:29" ht="14" x14ac:dyDescent="0.2">
      <c r="A27" s="275"/>
      <c r="B27" s="194"/>
      <c r="C27" s="288"/>
      <c r="D27" s="207"/>
      <c r="E27" s="242"/>
      <c r="F27" s="272"/>
      <c r="G27" s="208"/>
      <c r="H27" s="208"/>
      <c r="I27" s="208"/>
      <c r="J27" s="207"/>
      <c r="K27" s="207"/>
      <c r="L27" s="226"/>
      <c r="M27" s="226"/>
      <c r="N27" s="226"/>
      <c r="O27" s="273"/>
      <c r="P27" s="226"/>
      <c r="Q27" s="273"/>
      <c r="R27" s="273"/>
      <c r="S27" s="224"/>
      <c r="T27" s="105"/>
      <c r="U27" s="107"/>
      <c r="V27" s="156"/>
      <c r="W27" s="143"/>
      <c r="X27" s="143"/>
      <c r="Y27" s="143"/>
      <c r="Z27" s="105"/>
      <c r="AA27" s="105"/>
      <c r="AB27" s="105"/>
      <c r="AC27" s="105"/>
    </row>
    <row r="28" spans="1:29" ht="14" x14ac:dyDescent="0.2">
      <c r="A28" s="275"/>
      <c r="B28" s="194"/>
      <c r="C28" s="288"/>
      <c r="D28" s="225"/>
      <c r="E28" s="242"/>
      <c r="F28" s="272"/>
      <c r="G28" s="208"/>
      <c r="H28" s="208"/>
      <c r="I28" s="208"/>
      <c r="J28" s="208"/>
      <c r="K28" s="208"/>
      <c r="L28" s="226"/>
      <c r="M28" s="226"/>
      <c r="N28" s="226"/>
      <c r="O28" s="226"/>
      <c r="P28" s="226"/>
      <c r="Q28" s="226"/>
      <c r="R28" s="226"/>
      <c r="S28" s="163"/>
      <c r="T28" s="105"/>
      <c r="U28" s="107"/>
      <c r="V28" s="143"/>
      <c r="W28" s="143"/>
      <c r="X28" s="143"/>
      <c r="Y28" s="143"/>
      <c r="Z28" s="105"/>
      <c r="AA28" s="105"/>
      <c r="AB28" s="105"/>
      <c r="AC28" s="105"/>
    </row>
    <row r="29" spans="1:29" x14ac:dyDescent="0.15">
      <c r="A29" s="275"/>
      <c r="B29" s="266"/>
      <c r="C29" s="296"/>
      <c r="D29" s="266"/>
      <c r="E29" s="242"/>
      <c r="F29" s="272"/>
      <c r="G29" s="208"/>
      <c r="H29" s="208"/>
      <c r="I29" s="208"/>
      <c r="J29" s="208"/>
      <c r="K29" s="208"/>
      <c r="L29" s="226"/>
      <c r="M29" s="277"/>
      <c r="N29" s="226"/>
      <c r="O29" s="226"/>
      <c r="P29" s="226"/>
      <c r="Q29" s="226"/>
      <c r="R29" s="226"/>
      <c r="S29" s="155"/>
      <c r="T29" s="105"/>
      <c r="U29" s="107"/>
      <c r="V29" s="143"/>
      <c r="W29" s="143"/>
      <c r="X29" s="143"/>
      <c r="Y29" s="166"/>
      <c r="Z29" s="105"/>
      <c r="AA29" s="105"/>
      <c r="AB29" s="105"/>
      <c r="AC29" s="105"/>
    </row>
    <row r="30" spans="1:29" ht="14" x14ac:dyDescent="0.2">
      <c r="A30" s="275"/>
      <c r="B30" s="194"/>
      <c r="C30" s="289"/>
      <c r="D30" s="210"/>
      <c r="E30" s="242"/>
      <c r="F30" s="272"/>
      <c r="G30" s="208"/>
      <c r="H30" s="208"/>
      <c r="I30" s="208"/>
      <c r="J30" s="208"/>
      <c r="K30" s="208"/>
      <c r="L30" s="226"/>
      <c r="M30" s="277"/>
      <c r="N30" s="238"/>
      <c r="O30" s="238"/>
      <c r="P30" s="238"/>
      <c r="Q30" s="277"/>
      <c r="R30" s="226"/>
      <c r="S30" s="159"/>
      <c r="T30" s="105"/>
      <c r="U30" s="107"/>
      <c r="V30" s="143"/>
      <c r="W30" s="143"/>
      <c r="X30" s="143"/>
      <c r="Y30" s="143"/>
      <c r="Z30" s="105"/>
      <c r="AA30" s="105"/>
      <c r="AB30" s="105"/>
      <c r="AC30" s="105"/>
    </row>
    <row r="31" spans="1:29" ht="14" x14ac:dyDescent="0.2">
      <c r="A31" s="275"/>
      <c r="B31" s="211"/>
      <c r="C31" s="288"/>
      <c r="D31" s="237"/>
      <c r="E31" s="242"/>
      <c r="F31" s="272"/>
      <c r="G31" s="208"/>
      <c r="H31" s="208"/>
      <c r="I31" s="208"/>
      <c r="J31" s="208"/>
      <c r="K31" s="208"/>
      <c r="L31" s="226"/>
      <c r="M31" s="226"/>
      <c r="N31" s="226"/>
      <c r="O31" s="226"/>
      <c r="P31" s="226"/>
      <c r="Q31" s="226"/>
      <c r="R31" s="226"/>
      <c r="S31" s="163"/>
      <c r="T31" s="105"/>
      <c r="U31" s="107"/>
      <c r="V31" s="143"/>
      <c r="W31" s="143"/>
      <c r="X31" s="143"/>
      <c r="Y31" s="143"/>
      <c r="Z31" s="105"/>
      <c r="AA31" s="105"/>
      <c r="AB31" s="105"/>
      <c r="AC31" s="105"/>
    </row>
    <row r="32" spans="1:29" ht="14" x14ac:dyDescent="0.2">
      <c r="A32" s="275"/>
      <c r="B32" s="194"/>
      <c r="C32" s="288"/>
      <c r="D32" s="237"/>
      <c r="E32" s="242"/>
      <c r="F32" s="272"/>
      <c r="G32" s="208"/>
      <c r="H32" s="208"/>
      <c r="I32" s="208"/>
      <c r="J32" s="208"/>
      <c r="K32" s="208"/>
      <c r="L32" s="226"/>
      <c r="M32" s="226"/>
      <c r="N32" s="226"/>
      <c r="O32" s="226"/>
      <c r="P32" s="226"/>
      <c r="Q32" s="278"/>
      <c r="R32" s="226"/>
      <c r="S32" s="163"/>
      <c r="T32" s="248"/>
      <c r="U32" s="28"/>
      <c r="V32" s="143"/>
      <c r="W32" s="143"/>
      <c r="X32" s="143"/>
      <c r="Y32" s="143"/>
      <c r="Z32" s="105"/>
      <c r="AA32" s="105"/>
      <c r="AB32" s="105"/>
      <c r="AC32" s="105"/>
    </row>
    <row r="33" spans="1:29" s="246" customFormat="1" ht="14" x14ac:dyDescent="0.2">
      <c r="A33" s="279"/>
      <c r="B33" s="240"/>
      <c r="C33" s="290"/>
      <c r="D33" s="240"/>
      <c r="E33" s="242"/>
      <c r="F33" s="272"/>
      <c r="G33" s="243"/>
      <c r="H33" s="243"/>
      <c r="I33" s="243"/>
      <c r="J33" s="243"/>
      <c r="K33" s="243"/>
      <c r="L33" s="280"/>
      <c r="M33" s="280"/>
      <c r="N33" s="280"/>
      <c r="O33" s="280"/>
      <c r="P33" s="280"/>
      <c r="Q33" s="280"/>
      <c r="R33" s="280"/>
      <c r="S33" s="245"/>
      <c r="U33" s="247"/>
      <c r="V33" s="172"/>
      <c r="W33" s="172"/>
      <c r="X33" s="172"/>
      <c r="Y33" s="172"/>
    </row>
    <row r="34" spans="1:29" ht="14" x14ac:dyDescent="0.2">
      <c r="A34" s="275"/>
      <c r="B34" s="194"/>
      <c r="C34" s="288"/>
      <c r="D34" s="237"/>
      <c r="E34" s="242"/>
      <c r="F34" s="272"/>
      <c r="G34" s="208"/>
      <c r="H34" s="208"/>
      <c r="I34" s="208"/>
      <c r="J34" s="208"/>
      <c r="K34" s="208"/>
      <c r="L34" s="226"/>
      <c r="M34" s="226"/>
      <c r="N34" s="226"/>
      <c r="O34" s="226"/>
      <c r="P34" s="226"/>
      <c r="Q34" s="278"/>
      <c r="R34" s="226"/>
      <c r="S34" s="163"/>
      <c r="T34" s="105"/>
      <c r="U34" s="107"/>
      <c r="V34" s="143"/>
      <c r="W34" s="143"/>
      <c r="X34" s="143"/>
      <c r="Y34" s="143"/>
      <c r="Z34" s="105"/>
      <c r="AA34" s="105"/>
      <c r="AB34" s="105"/>
      <c r="AC34" s="105"/>
    </row>
    <row r="35" spans="1:29" ht="14" x14ac:dyDescent="0.2">
      <c r="A35" s="275"/>
      <c r="B35" s="194"/>
      <c r="C35" s="288"/>
      <c r="D35" s="237"/>
      <c r="E35" s="242"/>
      <c r="F35" s="272"/>
      <c r="G35" s="208"/>
      <c r="H35" s="208"/>
      <c r="I35" s="208"/>
      <c r="J35" s="285"/>
      <c r="K35" s="285"/>
      <c r="L35" s="285"/>
      <c r="M35" s="285"/>
      <c r="N35" s="285"/>
      <c r="O35" s="285"/>
      <c r="P35" s="226"/>
      <c r="Q35" s="278"/>
      <c r="R35" s="226"/>
      <c r="S35" s="163"/>
      <c r="T35" s="105"/>
      <c r="U35" s="107"/>
      <c r="V35" s="143"/>
      <c r="W35" s="143"/>
      <c r="X35" s="143"/>
      <c r="Y35" s="143"/>
      <c r="Z35" s="105"/>
      <c r="AA35" s="105"/>
      <c r="AB35" s="105"/>
      <c r="AC35" s="105"/>
    </row>
    <row r="36" spans="1:29" ht="14" x14ac:dyDescent="0.2">
      <c r="A36" s="275"/>
      <c r="B36" s="211"/>
      <c r="C36" s="288"/>
      <c r="D36" s="237"/>
      <c r="E36" s="242"/>
      <c r="F36" s="272"/>
      <c r="G36" s="208"/>
      <c r="H36" s="208"/>
      <c r="I36" s="208"/>
      <c r="J36" s="208"/>
      <c r="K36" s="208"/>
      <c r="L36" s="226"/>
      <c r="M36" s="226"/>
      <c r="N36" s="226"/>
      <c r="O36" s="226"/>
      <c r="P36" s="226"/>
      <c r="Q36" s="226"/>
      <c r="R36" s="226"/>
      <c r="S36" s="163"/>
      <c r="T36" s="105"/>
      <c r="U36" s="107"/>
      <c r="V36" s="143"/>
      <c r="W36" s="143"/>
      <c r="X36" s="143"/>
      <c r="Y36" s="143"/>
      <c r="Z36" s="105"/>
      <c r="AA36" s="105"/>
      <c r="AB36" s="105"/>
      <c r="AC36" s="105"/>
    </row>
    <row r="37" spans="1:29" ht="14" x14ac:dyDescent="0.2">
      <c r="A37" s="275"/>
      <c r="B37" s="194"/>
      <c r="C37" s="288"/>
      <c r="D37" s="237"/>
      <c r="E37" s="242"/>
      <c r="F37" s="272"/>
      <c r="G37" s="208"/>
      <c r="H37" s="208"/>
      <c r="I37" s="208"/>
      <c r="J37" s="208"/>
      <c r="K37" s="208"/>
      <c r="L37" s="226"/>
      <c r="M37" s="226"/>
      <c r="N37" s="226"/>
      <c r="O37" s="226"/>
      <c r="P37" s="226"/>
      <c r="Q37" s="278"/>
      <c r="R37" s="226"/>
      <c r="S37" s="163"/>
      <c r="T37" s="105"/>
      <c r="U37" s="107"/>
      <c r="V37" s="143"/>
      <c r="W37" s="143"/>
      <c r="X37" s="143"/>
      <c r="Y37" s="143"/>
      <c r="Z37" s="105"/>
      <c r="AA37" s="105"/>
      <c r="AB37" s="105"/>
      <c r="AC37" s="105"/>
    </row>
    <row r="38" spans="1:29" ht="14" x14ac:dyDescent="0.2">
      <c r="A38" s="232"/>
      <c r="B38" s="194"/>
      <c r="C38" s="289"/>
      <c r="D38" s="237"/>
      <c r="E38" s="242"/>
      <c r="F38" s="272"/>
      <c r="G38" s="208"/>
      <c r="H38" s="285"/>
      <c r="I38" s="285"/>
      <c r="J38" s="285"/>
      <c r="K38" s="285"/>
      <c r="L38" s="226"/>
      <c r="M38" s="238"/>
      <c r="N38" s="238"/>
      <c r="O38" s="238"/>
      <c r="P38" s="238"/>
      <c r="Q38" s="238"/>
      <c r="R38" s="226"/>
      <c r="S38" s="239"/>
      <c r="T38" s="105"/>
      <c r="U38" s="107"/>
      <c r="V38" s="143"/>
      <c r="W38" s="143"/>
      <c r="X38" s="143"/>
      <c r="Y38" s="143"/>
      <c r="Z38" s="105"/>
      <c r="AA38" s="105"/>
      <c r="AB38" s="105"/>
      <c r="AC38" s="105"/>
    </row>
    <row r="39" spans="1:29" ht="14" x14ac:dyDescent="0.2">
      <c r="A39" s="232"/>
      <c r="B39" s="194"/>
      <c r="C39" s="289"/>
      <c r="D39" s="237"/>
      <c r="E39" s="242"/>
      <c r="F39" s="272"/>
      <c r="G39" s="233"/>
      <c r="H39" s="208"/>
      <c r="I39" s="208"/>
      <c r="J39" s="208"/>
      <c r="K39" s="208"/>
      <c r="L39" s="226"/>
      <c r="M39" s="238"/>
      <c r="N39" s="238"/>
      <c r="O39" s="238"/>
      <c r="P39" s="238"/>
      <c r="Q39" s="257"/>
      <c r="R39" s="226"/>
      <c r="S39" s="239"/>
      <c r="T39" s="105"/>
      <c r="U39" s="107"/>
      <c r="V39" s="143"/>
      <c r="W39" s="143"/>
      <c r="X39" s="143"/>
      <c r="Y39" s="143"/>
      <c r="Z39" s="105"/>
      <c r="AA39" s="105"/>
      <c r="AB39" s="105"/>
      <c r="AC39" s="105"/>
    </row>
    <row r="40" spans="1:29" ht="14" x14ac:dyDescent="0.2">
      <c r="A40" s="232"/>
      <c r="B40" s="234"/>
      <c r="C40" s="289"/>
      <c r="D40" s="237"/>
      <c r="E40" s="242"/>
      <c r="F40" s="272"/>
      <c r="G40" s="233"/>
      <c r="H40" s="208"/>
      <c r="I40" s="208"/>
      <c r="J40" s="208"/>
      <c r="K40" s="208"/>
      <c r="L40" s="226"/>
      <c r="M40" s="238"/>
      <c r="N40" s="238"/>
      <c r="O40" s="238"/>
      <c r="P40" s="238"/>
      <c r="Q40" s="238"/>
      <c r="R40" s="226"/>
      <c r="S40" s="239"/>
      <c r="T40" s="105"/>
      <c r="U40" s="142"/>
      <c r="V40" s="143"/>
      <c r="W40" s="143"/>
      <c r="Y40" s="143"/>
      <c r="Z40" s="105"/>
      <c r="AA40" s="105"/>
      <c r="AB40" s="105"/>
      <c r="AC40" s="105"/>
    </row>
    <row r="41" spans="1:29" ht="14" x14ac:dyDescent="0.2">
      <c r="A41" s="232"/>
      <c r="B41" s="234"/>
      <c r="C41" s="289"/>
      <c r="D41" s="237"/>
      <c r="E41" s="242"/>
      <c r="F41" s="272"/>
      <c r="G41" s="233"/>
      <c r="H41" s="208"/>
      <c r="I41" s="208"/>
      <c r="J41" s="208"/>
      <c r="K41" s="208"/>
      <c r="L41" s="226"/>
      <c r="M41" s="238"/>
      <c r="N41" s="238"/>
      <c r="O41" s="238"/>
      <c r="P41" s="238"/>
      <c r="Q41" s="278"/>
      <c r="R41" s="226"/>
      <c r="S41" s="239"/>
      <c r="T41" s="105"/>
      <c r="U41" s="142"/>
      <c r="V41" s="143"/>
      <c r="W41" s="143"/>
      <c r="X41" s="143"/>
      <c r="Y41" s="143"/>
      <c r="Z41" s="105"/>
      <c r="AA41" s="105"/>
      <c r="AB41" s="105"/>
      <c r="AC41" s="105"/>
    </row>
    <row r="42" spans="1:29" x14ac:dyDescent="0.15">
      <c r="A42" s="275"/>
      <c r="B42" s="266"/>
      <c r="C42" s="296"/>
      <c r="D42" s="266"/>
      <c r="E42" s="242"/>
      <c r="F42" s="272"/>
      <c r="G42" s="208"/>
      <c r="H42" s="208"/>
      <c r="I42" s="208"/>
      <c r="J42" s="208"/>
      <c r="K42" s="208"/>
      <c r="L42" s="226"/>
      <c r="M42" s="277"/>
      <c r="N42" s="226"/>
      <c r="O42" s="226"/>
      <c r="P42" s="226"/>
      <c r="Q42" s="226"/>
      <c r="R42" s="226"/>
      <c r="S42" s="155"/>
      <c r="T42" s="105"/>
      <c r="U42" s="107"/>
      <c r="V42" s="143"/>
      <c r="W42" s="143"/>
      <c r="X42" s="143"/>
      <c r="Y42" s="166"/>
      <c r="Z42" s="105"/>
      <c r="AA42" s="105"/>
      <c r="AB42" s="105"/>
      <c r="AC42" s="105"/>
    </row>
    <row r="43" spans="1:29" ht="14" x14ac:dyDescent="0.2">
      <c r="A43" s="232"/>
      <c r="B43" s="211"/>
      <c r="C43" s="289"/>
      <c r="D43" s="237"/>
      <c r="E43" s="242"/>
      <c r="F43" s="272"/>
      <c r="G43" s="233"/>
      <c r="H43" s="234"/>
      <c r="I43" s="208"/>
      <c r="J43" s="208"/>
      <c r="K43" s="208"/>
      <c r="L43" s="226"/>
      <c r="M43" s="238"/>
      <c r="N43" s="238"/>
      <c r="O43" s="238"/>
      <c r="P43" s="238"/>
      <c r="Q43" s="238"/>
      <c r="R43" s="226"/>
      <c r="S43" s="238"/>
      <c r="T43" s="105"/>
      <c r="U43" s="142"/>
      <c r="V43" s="143"/>
      <c r="W43" s="143"/>
      <c r="X43" s="143"/>
      <c r="Y43" s="143"/>
      <c r="Z43" s="105"/>
      <c r="AA43" s="105"/>
      <c r="AB43" s="105"/>
      <c r="AC43" s="105"/>
    </row>
    <row r="44" spans="1:29" ht="14" x14ac:dyDescent="0.2">
      <c r="A44" s="232"/>
      <c r="B44" s="234"/>
      <c r="C44" s="289"/>
      <c r="D44" s="237"/>
      <c r="E44" s="242"/>
      <c r="F44" s="272"/>
      <c r="G44" s="233"/>
      <c r="H44" s="234"/>
      <c r="I44" s="208"/>
      <c r="J44" s="208"/>
      <c r="K44" s="208"/>
      <c r="L44" s="226"/>
      <c r="M44" s="238"/>
      <c r="N44" s="238"/>
      <c r="O44" s="238"/>
      <c r="P44" s="238"/>
      <c r="Q44" s="238"/>
      <c r="R44" s="226"/>
      <c r="S44" s="238"/>
      <c r="T44" s="105"/>
      <c r="U44" s="142"/>
      <c r="V44" s="143"/>
      <c r="W44" s="143"/>
      <c r="X44" s="143"/>
      <c r="Y44" s="143"/>
      <c r="Z44" s="105"/>
      <c r="AA44" s="105"/>
      <c r="AB44" s="105"/>
      <c r="AC44" s="105"/>
    </row>
    <row r="45" spans="1:29" ht="14" x14ac:dyDescent="0.2">
      <c r="A45" s="232"/>
      <c r="B45" s="234"/>
      <c r="C45" s="289"/>
      <c r="D45" s="237"/>
      <c r="E45" s="242"/>
      <c r="F45" s="272"/>
      <c r="G45" s="233"/>
      <c r="H45" s="234"/>
      <c r="I45" s="208"/>
      <c r="J45" s="208"/>
      <c r="K45" s="208"/>
      <c r="L45" s="226"/>
      <c r="M45" s="238"/>
      <c r="N45" s="238"/>
      <c r="O45" s="238"/>
      <c r="P45" s="238"/>
      <c r="Q45" s="238"/>
      <c r="R45" s="238"/>
      <c r="S45" s="238"/>
      <c r="T45" s="105"/>
      <c r="U45" s="259"/>
      <c r="V45" s="143"/>
      <c r="W45" s="260"/>
      <c r="X45" s="260"/>
      <c r="Y45" s="143"/>
      <c r="Z45" s="105"/>
      <c r="AA45" s="105"/>
      <c r="AB45" s="105"/>
      <c r="AC45" s="105"/>
    </row>
    <row r="46" spans="1:29" ht="14" x14ac:dyDescent="0.2">
      <c r="A46" s="232"/>
      <c r="B46" s="234"/>
      <c r="C46" s="289"/>
      <c r="D46" s="237"/>
      <c r="E46" s="242"/>
      <c r="F46" s="272"/>
      <c r="G46" s="233"/>
      <c r="H46" s="234"/>
      <c r="I46" s="208"/>
      <c r="J46" s="285"/>
      <c r="K46" s="285"/>
      <c r="L46" s="285"/>
      <c r="M46" s="285"/>
      <c r="N46" s="285"/>
      <c r="O46" s="285"/>
      <c r="P46" s="238"/>
      <c r="Q46" s="238"/>
      <c r="R46" s="238"/>
      <c r="S46" s="238"/>
      <c r="T46" s="105"/>
      <c r="U46" s="258"/>
      <c r="V46" s="143"/>
      <c r="W46" s="260"/>
      <c r="X46" s="260"/>
      <c r="Y46" s="143"/>
      <c r="Z46" s="105"/>
      <c r="AA46" s="105"/>
      <c r="AB46" s="105"/>
      <c r="AC46" s="105"/>
    </row>
    <row r="47" spans="1:29" ht="14" x14ac:dyDescent="0.2">
      <c r="A47" s="232"/>
      <c r="B47" s="234"/>
      <c r="C47" s="289"/>
      <c r="D47" s="237"/>
      <c r="E47" s="242"/>
      <c r="F47" s="272"/>
      <c r="G47" s="233"/>
      <c r="H47" s="234"/>
      <c r="I47" s="208"/>
      <c r="J47" s="208"/>
      <c r="K47" s="208"/>
      <c r="L47" s="226"/>
      <c r="M47" s="238"/>
      <c r="N47" s="238"/>
      <c r="O47" s="238"/>
      <c r="P47" s="238"/>
      <c r="Q47" s="238"/>
      <c r="R47" s="238"/>
      <c r="S47" s="238"/>
      <c r="T47" s="105"/>
      <c r="U47" s="142"/>
      <c r="V47" s="143"/>
      <c r="W47" s="143"/>
      <c r="X47" s="143"/>
      <c r="Y47" s="143"/>
      <c r="Z47" s="105"/>
      <c r="AA47" s="105"/>
      <c r="AB47" s="105"/>
      <c r="AC47" s="105"/>
    </row>
    <row r="48" spans="1:29" ht="14" x14ac:dyDescent="0.2">
      <c r="A48" s="275"/>
      <c r="B48" s="266"/>
      <c r="C48" s="291"/>
      <c r="D48" s="237"/>
      <c r="E48" s="242"/>
      <c r="F48" s="272"/>
      <c r="G48" s="234"/>
      <c r="H48" s="234"/>
      <c r="I48" s="208"/>
      <c r="J48" s="208"/>
      <c r="K48" s="208"/>
      <c r="L48" s="226"/>
      <c r="M48" s="238"/>
      <c r="N48" s="238"/>
      <c r="O48" s="238"/>
      <c r="P48" s="238"/>
      <c r="Q48" s="238"/>
      <c r="R48" s="238"/>
      <c r="S48" s="238"/>
      <c r="T48" s="105"/>
      <c r="U48" s="142"/>
      <c r="V48" s="143"/>
      <c r="W48" s="143"/>
      <c r="X48" s="143"/>
      <c r="Y48" s="172"/>
      <c r="Z48" s="105"/>
      <c r="AA48" s="105"/>
      <c r="AB48" s="105"/>
      <c r="AC48" s="105"/>
    </row>
    <row r="49" spans="1:29" ht="14" x14ac:dyDescent="0.2">
      <c r="A49" s="232"/>
      <c r="B49" s="234"/>
      <c r="C49" s="289"/>
      <c r="D49" s="237"/>
      <c r="E49" s="242"/>
      <c r="F49" s="272"/>
      <c r="G49" s="233"/>
      <c r="H49" s="234"/>
      <c r="I49" s="208"/>
      <c r="J49" s="285"/>
      <c r="K49" s="285"/>
      <c r="L49" s="285"/>
      <c r="M49" s="285"/>
      <c r="N49" s="285"/>
      <c r="O49" s="285"/>
      <c r="P49" s="238"/>
      <c r="Q49" s="238"/>
      <c r="R49" s="238"/>
      <c r="S49" s="238"/>
      <c r="T49" s="105"/>
      <c r="U49" s="142"/>
      <c r="V49" s="143"/>
      <c r="W49" s="143"/>
      <c r="X49" s="143"/>
      <c r="Y49" s="143"/>
      <c r="Z49" s="105"/>
      <c r="AA49" s="105"/>
      <c r="AB49" s="105"/>
      <c r="AC49" s="105"/>
    </row>
    <row r="50" spans="1:29" ht="14" x14ac:dyDescent="0.2">
      <c r="A50" s="232"/>
      <c r="B50" s="266"/>
      <c r="C50" s="289"/>
      <c r="D50" s="226"/>
      <c r="E50" s="242"/>
      <c r="F50" s="272"/>
      <c r="G50" s="233"/>
      <c r="H50" s="234"/>
      <c r="I50" s="208"/>
      <c r="J50" s="285"/>
      <c r="K50" s="285"/>
      <c r="L50" s="285"/>
      <c r="M50" s="285"/>
      <c r="N50" s="285"/>
      <c r="O50" s="285"/>
      <c r="P50" s="226"/>
      <c r="Q50" s="226"/>
      <c r="R50" s="226"/>
      <c r="S50" s="155"/>
      <c r="T50" s="105"/>
      <c r="U50" s="107"/>
      <c r="V50" s="143"/>
      <c r="W50" s="143"/>
      <c r="X50" s="143"/>
      <c r="Y50" s="166"/>
      <c r="Z50" s="105"/>
      <c r="AA50" s="105"/>
      <c r="AB50" s="105"/>
      <c r="AC50" s="105"/>
    </row>
    <row r="51" spans="1:29" ht="14" x14ac:dyDescent="0.2">
      <c r="A51" s="232"/>
      <c r="B51" s="266"/>
      <c r="C51" s="289"/>
      <c r="D51" s="226"/>
      <c r="E51" s="242"/>
      <c r="F51" s="272"/>
      <c r="G51" s="233"/>
      <c r="H51" s="234"/>
      <c r="I51" s="208"/>
      <c r="J51" s="281"/>
      <c r="K51" s="281"/>
      <c r="L51" s="281"/>
      <c r="M51" s="281"/>
      <c r="N51" s="281"/>
      <c r="O51" s="281"/>
      <c r="P51" s="226"/>
      <c r="Q51" s="226"/>
      <c r="R51" s="226"/>
      <c r="S51" s="155"/>
      <c r="T51" s="105"/>
      <c r="U51" s="142"/>
      <c r="V51" s="143"/>
      <c r="W51" s="143"/>
      <c r="X51" s="143"/>
      <c r="Y51" s="166"/>
      <c r="Z51" s="105"/>
      <c r="AA51" s="105"/>
      <c r="AB51" s="105"/>
      <c r="AC51" s="105"/>
    </row>
    <row r="52" spans="1:29" ht="14" x14ac:dyDescent="0.2">
      <c r="A52" s="232"/>
      <c r="B52" s="266"/>
      <c r="C52" s="289"/>
      <c r="D52" s="226"/>
      <c r="E52" s="242"/>
      <c r="F52" s="272"/>
      <c r="G52" s="233"/>
      <c r="H52" s="234"/>
      <c r="I52" s="208"/>
      <c r="J52" s="281"/>
      <c r="K52" s="281"/>
      <c r="L52" s="281"/>
      <c r="M52" s="281"/>
      <c r="N52" s="281"/>
      <c r="O52" s="281"/>
      <c r="P52" s="226"/>
      <c r="Q52" s="226"/>
      <c r="R52" s="226"/>
      <c r="S52" s="155"/>
      <c r="T52" s="105"/>
      <c r="U52" s="142"/>
      <c r="V52" s="143"/>
      <c r="W52" s="143"/>
      <c r="X52" s="143"/>
      <c r="Y52" s="166"/>
      <c r="Z52" s="105"/>
      <c r="AA52" s="105"/>
      <c r="AB52" s="105"/>
      <c r="AC52" s="105"/>
    </row>
    <row r="53" spans="1:29" ht="14" x14ac:dyDescent="0.2">
      <c r="A53" s="232"/>
      <c r="B53" s="234"/>
      <c r="C53" s="289"/>
      <c r="D53" s="237"/>
      <c r="E53" s="242"/>
      <c r="F53" s="272"/>
      <c r="G53" s="233"/>
      <c r="H53" s="234"/>
      <c r="I53" s="208"/>
      <c r="J53" s="285"/>
      <c r="K53" s="285"/>
      <c r="L53" s="285"/>
      <c r="M53" s="285"/>
      <c r="N53" s="285"/>
      <c r="O53" s="285"/>
      <c r="P53" s="238"/>
      <c r="Q53" s="238"/>
      <c r="R53" s="238"/>
      <c r="S53" s="238"/>
      <c r="T53" s="105"/>
      <c r="U53" s="142"/>
      <c r="V53" s="143"/>
      <c r="W53" s="143"/>
      <c r="X53" s="143"/>
      <c r="Y53" s="143"/>
      <c r="Z53" s="105"/>
      <c r="AA53" s="105"/>
      <c r="AB53" s="105"/>
      <c r="AC53" s="105"/>
    </row>
    <row r="54" spans="1:29" ht="14" x14ac:dyDescent="0.2">
      <c r="A54" s="232"/>
      <c r="B54" s="234"/>
      <c r="C54" s="289"/>
      <c r="D54" s="237"/>
      <c r="E54" s="242"/>
      <c r="F54" s="272"/>
      <c r="G54" s="233"/>
      <c r="H54" s="234"/>
      <c r="I54" s="208"/>
      <c r="J54" s="282"/>
      <c r="K54" s="283"/>
      <c r="L54" s="283"/>
      <c r="M54" s="283"/>
      <c r="N54" s="283"/>
      <c r="O54" s="284"/>
      <c r="P54" s="238"/>
      <c r="Q54" s="238"/>
      <c r="R54" s="238"/>
      <c r="S54" s="238"/>
      <c r="T54" s="105"/>
      <c r="U54" s="142"/>
      <c r="V54" s="143"/>
      <c r="W54" s="143"/>
      <c r="X54" s="143"/>
      <c r="Y54" s="143"/>
      <c r="Z54" s="105"/>
      <c r="AA54" s="105"/>
      <c r="AB54" s="105"/>
      <c r="AC54" s="105"/>
    </row>
    <row r="55" spans="1:29" ht="14" x14ac:dyDescent="0.2">
      <c r="A55" s="232"/>
      <c r="B55" s="267"/>
      <c r="C55" s="289"/>
      <c r="D55" s="237"/>
      <c r="E55" s="242"/>
      <c r="F55" s="272"/>
      <c r="G55" s="148"/>
      <c r="H55" s="168"/>
      <c r="I55" s="154"/>
      <c r="J55" s="268"/>
      <c r="K55" s="268"/>
      <c r="L55" s="226"/>
      <c r="M55" s="226"/>
      <c r="N55" s="226"/>
      <c r="O55" s="226"/>
      <c r="P55" s="226"/>
      <c r="Q55" s="226"/>
      <c r="R55" s="226"/>
      <c r="S55" s="226"/>
      <c r="T55" s="105"/>
      <c r="U55" s="142"/>
      <c r="V55" s="143"/>
      <c r="W55" s="143"/>
      <c r="X55" s="143"/>
      <c r="Y55" s="143"/>
      <c r="Z55" s="105"/>
      <c r="AA55" s="105"/>
      <c r="AB55" s="105"/>
      <c r="AC55" s="105"/>
    </row>
    <row r="56" spans="1:29" ht="14" x14ac:dyDescent="0.2">
      <c r="A56" s="232"/>
      <c r="B56" s="212"/>
      <c r="C56" s="292"/>
      <c r="D56" s="237"/>
      <c r="E56" s="242"/>
      <c r="F56" s="272"/>
      <c r="G56" s="168"/>
      <c r="H56" s="168"/>
      <c r="I56" s="154"/>
      <c r="J56" s="154"/>
      <c r="K56" s="154"/>
      <c r="L56" s="226"/>
      <c r="M56" s="226"/>
      <c r="N56" s="226"/>
      <c r="O56" s="226"/>
      <c r="P56" s="226"/>
      <c r="Q56" s="226"/>
      <c r="R56" s="226"/>
      <c r="S56" s="238"/>
      <c r="T56" s="105"/>
      <c r="U56" s="142"/>
      <c r="V56" s="143"/>
      <c r="W56" s="143"/>
      <c r="X56" s="143"/>
      <c r="Y56" s="143"/>
      <c r="Z56" s="105"/>
      <c r="AA56" s="105"/>
      <c r="AB56" s="105"/>
      <c r="AC56" s="105"/>
    </row>
    <row r="57" spans="1:29" ht="14" x14ac:dyDescent="0.2">
      <c r="A57" s="232"/>
      <c r="B57" s="212"/>
      <c r="C57" s="292"/>
      <c r="D57" s="237"/>
      <c r="E57" s="242"/>
      <c r="F57" s="272"/>
      <c r="G57" s="168"/>
      <c r="H57" s="168"/>
      <c r="I57" s="154"/>
      <c r="J57" s="154"/>
      <c r="K57" s="154"/>
      <c r="L57" s="226"/>
      <c r="M57" s="226"/>
      <c r="N57" s="226"/>
      <c r="O57" s="226"/>
      <c r="P57" s="226"/>
      <c r="Q57" s="226"/>
      <c r="R57" s="226"/>
      <c r="S57" s="238"/>
      <c r="T57" s="105"/>
      <c r="U57" s="142"/>
      <c r="V57" s="143"/>
      <c r="W57" s="143"/>
      <c r="X57" s="143"/>
      <c r="Y57" s="143"/>
      <c r="Z57" s="105"/>
      <c r="AA57" s="105"/>
      <c r="AB57" s="105"/>
      <c r="AC57" s="105"/>
    </row>
    <row r="58" spans="1:29" ht="14" x14ac:dyDescent="0.2">
      <c r="A58" s="210"/>
      <c r="B58" s="234"/>
      <c r="C58" s="292"/>
      <c r="D58" s="237"/>
      <c r="E58" s="271"/>
      <c r="F58" s="272"/>
      <c r="G58" s="168"/>
      <c r="H58" s="168"/>
      <c r="I58" s="154"/>
      <c r="J58" s="154"/>
      <c r="K58" s="154"/>
      <c r="L58" s="226"/>
      <c r="M58" s="226"/>
      <c r="N58" s="226"/>
      <c r="O58" s="226"/>
      <c r="P58" s="226"/>
      <c r="Q58" s="226"/>
      <c r="R58" s="226"/>
      <c r="S58" s="238"/>
      <c r="T58" s="105"/>
      <c r="U58" s="142"/>
      <c r="V58" s="143"/>
      <c r="W58" s="143"/>
      <c r="X58" s="143"/>
      <c r="Y58" s="143"/>
      <c r="Z58" s="105"/>
      <c r="AA58" s="105"/>
      <c r="AB58" s="105"/>
      <c r="AC58" s="105"/>
    </row>
    <row r="59" spans="1:29" ht="14" x14ac:dyDescent="0.2">
      <c r="A59" s="210"/>
      <c r="B59" s="234"/>
      <c r="C59" s="292"/>
      <c r="D59" s="237"/>
      <c r="E59" s="207"/>
      <c r="F59" s="272"/>
      <c r="G59" s="168"/>
      <c r="H59" s="168"/>
      <c r="I59" s="154"/>
      <c r="J59" s="154"/>
      <c r="K59" s="154"/>
      <c r="L59" s="226"/>
      <c r="M59" s="226"/>
      <c r="N59" s="226"/>
      <c r="O59" s="226"/>
      <c r="P59" s="226"/>
      <c r="Q59" s="226"/>
      <c r="R59" s="226"/>
      <c r="S59" s="238"/>
      <c r="T59" s="105"/>
      <c r="U59" s="142"/>
      <c r="V59" s="143"/>
      <c r="W59" s="143"/>
      <c r="X59" s="143"/>
      <c r="Y59" s="143"/>
      <c r="Z59" s="105"/>
      <c r="AA59" s="105"/>
      <c r="AB59" s="105"/>
      <c r="AC59" s="105"/>
    </row>
    <row r="60" spans="1:29" ht="14" x14ac:dyDescent="0.2">
      <c r="A60" s="210"/>
      <c r="B60" s="235"/>
      <c r="C60" s="293"/>
      <c r="D60" s="237"/>
      <c r="E60" s="207"/>
      <c r="F60" s="272"/>
      <c r="G60" s="154"/>
      <c r="H60" s="154"/>
      <c r="I60" s="154"/>
      <c r="J60" s="154"/>
      <c r="K60" s="154"/>
      <c r="L60" s="226"/>
      <c r="M60" s="226"/>
      <c r="N60" s="226"/>
      <c r="O60" s="226"/>
      <c r="P60" s="226"/>
      <c r="Q60" s="226"/>
      <c r="R60" s="226"/>
      <c r="S60" s="238"/>
      <c r="T60" s="105"/>
      <c r="U60" s="142"/>
      <c r="V60" s="143"/>
      <c r="W60" s="143"/>
      <c r="X60" s="143"/>
      <c r="Y60" s="143"/>
      <c r="Z60" s="105"/>
      <c r="AA60" s="105"/>
      <c r="AB60" s="105"/>
      <c r="AC60" s="105"/>
    </row>
    <row r="61" spans="1:29" ht="14" x14ac:dyDescent="0.2">
      <c r="A61" s="210"/>
      <c r="B61" s="235"/>
      <c r="C61" s="293"/>
      <c r="D61" s="237"/>
      <c r="E61" s="207"/>
      <c r="F61" s="272"/>
      <c r="G61" s="154"/>
      <c r="H61" s="154"/>
      <c r="I61" s="154"/>
      <c r="J61" s="154"/>
      <c r="K61" s="154"/>
      <c r="L61" s="226"/>
      <c r="M61" s="226"/>
      <c r="N61" s="226"/>
      <c r="O61" s="226"/>
      <c r="P61" s="226"/>
      <c r="Q61" s="226"/>
      <c r="R61" s="226"/>
      <c r="S61" s="238"/>
      <c r="T61" s="105"/>
      <c r="U61" s="142"/>
      <c r="V61" s="143"/>
      <c r="W61" s="143"/>
      <c r="X61" s="143"/>
      <c r="Y61" s="143"/>
      <c r="Z61" s="105"/>
      <c r="AA61" s="105"/>
      <c r="AB61" s="105"/>
      <c r="AC61" s="105"/>
    </row>
    <row r="62" spans="1:29" ht="14" x14ac:dyDescent="0.2">
      <c r="A62" s="210"/>
      <c r="B62" s="235"/>
      <c r="C62" s="293"/>
      <c r="D62" s="237"/>
      <c r="E62" s="140"/>
      <c r="F62" s="272"/>
      <c r="G62" s="154"/>
      <c r="H62" s="154"/>
      <c r="I62" s="154"/>
      <c r="J62" s="154"/>
      <c r="K62" s="154"/>
      <c r="L62" s="226"/>
      <c r="M62" s="226"/>
      <c r="N62" s="226"/>
      <c r="O62" s="226"/>
      <c r="P62" s="226"/>
      <c r="Q62" s="226"/>
      <c r="R62" s="226"/>
      <c r="S62" s="238"/>
      <c r="T62" s="105"/>
      <c r="U62" s="142"/>
      <c r="V62" s="143"/>
      <c r="W62" s="143"/>
      <c r="X62" s="143"/>
      <c r="Y62" s="143"/>
      <c r="Z62" s="105"/>
      <c r="AA62" s="105"/>
      <c r="AB62" s="105"/>
      <c r="AC62" s="105"/>
    </row>
    <row r="63" spans="1:29" ht="14" x14ac:dyDescent="0.2">
      <c r="A63" s="157"/>
      <c r="B63" s="173"/>
      <c r="C63" s="293"/>
      <c r="D63" s="168"/>
      <c r="E63" s="140"/>
      <c r="F63" s="272"/>
      <c r="G63" s="154"/>
      <c r="H63" s="154"/>
      <c r="I63" s="154"/>
      <c r="J63" s="154"/>
      <c r="K63" s="154"/>
      <c r="L63" s="226"/>
      <c r="M63" s="226"/>
      <c r="N63" s="226"/>
      <c r="O63" s="226"/>
      <c r="P63" s="226"/>
      <c r="Q63" s="226"/>
      <c r="R63" s="226"/>
      <c r="S63" s="238"/>
      <c r="T63" s="105"/>
      <c r="U63" s="142"/>
      <c r="V63" s="143"/>
      <c r="W63" s="143"/>
      <c r="X63" s="143"/>
      <c r="Y63" s="143"/>
      <c r="Z63" s="105"/>
      <c r="AA63" s="105"/>
      <c r="AB63" s="105"/>
      <c r="AC63" s="105"/>
    </row>
    <row r="64" spans="1:29" ht="14" x14ac:dyDescent="0.2">
      <c r="A64" s="157"/>
      <c r="B64" s="173"/>
      <c r="C64" s="293"/>
      <c r="D64" s="160"/>
      <c r="E64" s="140"/>
      <c r="F64" s="272"/>
      <c r="G64" s="154"/>
      <c r="H64" s="154"/>
      <c r="I64" s="154"/>
      <c r="J64" s="154"/>
      <c r="K64" s="154"/>
      <c r="L64" s="226"/>
      <c r="M64" s="226"/>
      <c r="N64" s="226"/>
      <c r="O64" s="226"/>
      <c r="P64" s="226"/>
      <c r="Q64" s="226"/>
      <c r="R64" s="226" t="s">
        <v>391</v>
      </c>
      <c r="S64" s="238"/>
      <c r="T64" s="105"/>
      <c r="U64" s="142" t="s">
        <v>392</v>
      </c>
      <c r="V64" s="143"/>
      <c r="W64" s="143"/>
      <c r="X64" s="143"/>
      <c r="Y64" s="143"/>
      <c r="Z64" s="105"/>
      <c r="AA64" s="105"/>
      <c r="AB64" s="105"/>
      <c r="AC64" s="105"/>
    </row>
    <row r="65" spans="1:29" ht="15" thickBot="1" x14ac:dyDescent="0.25">
      <c r="A65" s="157"/>
      <c r="B65" s="173"/>
      <c r="C65" s="293"/>
      <c r="D65" s="160"/>
      <c r="E65" s="140"/>
      <c r="F65" s="272"/>
      <c r="G65" s="154"/>
      <c r="H65" s="154"/>
      <c r="I65" s="154"/>
      <c r="J65" s="154"/>
      <c r="K65" s="154"/>
      <c r="L65" s="163"/>
      <c r="M65" s="195"/>
      <c r="N65" s="175"/>
      <c r="O65" s="175"/>
      <c r="P65" s="175"/>
      <c r="Q65" s="175"/>
      <c r="R65" s="197"/>
      <c r="S65" s="171"/>
      <c r="T65" s="105"/>
      <c r="U65" s="142"/>
      <c r="V65" s="143"/>
      <c r="W65" s="143"/>
      <c r="X65" s="143"/>
      <c r="Y65" s="143"/>
      <c r="Z65" s="105"/>
      <c r="AA65" s="105"/>
      <c r="AB65" s="105"/>
      <c r="AC65" s="105"/>
    </row>
    <row r="66" spans="1:29" ht="18" thickTop="1" thickBot="1" x14ac:dyDescent="0.25">
      <c r="A66" s="157"/>
      <c r="B66" s="173"/>
      <c r="C66" s="293"/>
      <c r="D66" s="160"/>
      <c r="E66" s="160"/>
      <c r="F66" s="158"/>
      <c r="G66" s="154"/>
      <c r="H66" s="154"/>
      <c r="I66" s="154"/>
      <c r="J66" s="154"/>
      <c r="K66" s="154"/>
      <c r="L66" s="163"/>
      <c r="M66" s="165"/>
      <c r="N66" s="165"/>
      <c r="O66" s="165"/>
      <c r="P66" s="165"/>
      <c r="Q66" s="165"/>
      <c r="R66" s="178">
        <f>SUM(R3:R63)</f>
        <v>13111.95</v>
      </c>
      <c r="S66" s="176"/>
      <c r="T66" s="179"/>
      <c r="U66" s="180"/>
      <c r="V66" s="143"/>
      <c r="W66" s="143"/>
      <c r="X66" s="143"/>
      <c r="Y66" s="143"/>
      <c r="Z66" s="105"/>
      <c r="AA66" s="105"/>
      <c r="AB66" s="105"/>
      <c r="AC66" s="105"/>
    </row>
    <row r="67" spans="1:29" ht="15" thickTop="1" x14ac:dyDescent="0.2">
      <c r="A67" s="181"/>
      <c r="B67" s="181"/>
      <c r="C67" s="287"/>
      <c r="D67" s="181"/>
      <c r="E67" s="287"/>
      <c r="F67" s="181"/>
      <c r="G67" s="161"/>
      <c r="H67" s="182"/>
      <c r="I67" s="182"/>
      <c r="J67" s="182"/>
      <c r="K67" s="182"/>
      <c r="L67" s="183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</row>
    <row r="68" spans="1:29" ht="14" x14ac:dyDescent="0.2">
      <c r="A68" s="181"/>
      <c r="B68" s="181"/>
      <c r="C68" s="287"/>
      <c r="D68" s="181"/>
      <c r="E68" s="287"/>
      <c r="F68" s="181"/>
      <c r="G68" s="161"/>
      <c r="H68" s="184"/>
      <c r="I68" s="184"/>
      <c r="J68" s="184"/>
      <c r="K68" s="184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</row>
    <row r="69" spans="1:29" ht="14" x14ac:dyDescent="0.2">
      <c r="A69" s="181"/>
      <c r="B69" s="181"/>
      <c r="C69" s="287"/>
      <c r="D69" s="181"/>
      <c r="E69" s="287"/>
      <c r="F69" s="181"/>
      <c r="G69" s="161"/>
      <c r="H69" s="185"/>
      <c r="I69" s="185"/>
      <c r="J69" s="185"/>
      <c r="K69" s="18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</row>
    <row r="70" spans="1:29" ht="14" x14ac:dyDescent="0.2">
      <c r="A70" s="181"/>
      <c r="B70" s="181"/>
      <c r="C70" s="287"/>
      <c r="D70" s="181"/>
      <c r="E70" s="287"/>
      <c r="F70" s="181"/>
      <c r="G70" s="161"/>
      <c r="H70" s="186"/>
      <c r="I70" s="186"/>
      <c r="J70" s="186"/>
      <c r="K70" s="186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</row>
    <row r="71" spans="1:29" ht="14" x14ac:dyDescent="0.2">
      <c r="A71" s="181"/>
      <c r="B71" s="181"/>
      <c r="C71" s="287"/>
      <c r="D71" s="181"/>
      <c r="E71" s="287"/>
      <c r="F71" s="181"/>
      <c r="G71" s="161"/>
      <c r="H71" s="186"/>
      <c r="I71" s="186"/>
      <c r="J71" s="186"/>
      <c r="K71" s="186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</row>
    <row r="72" spans="1:29" ht="14" x14ac:dyDescent="0.2">
      <c r="A72" s="181"/>
      <c r="B72" s="181"/>
      <c r="C72" s="287"/>
      <c r="D72" s="181"/>
      <c r="E72" s="287"/>
      <c r="F72" s="181"/>
      <c r="G72" s="161"/>
      <c r="H72" s="185"/>
      <c r="I72" s="185"/>
      <c r="J72" s="185"/>
      <c r="K72" s="18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</row>
    <row r="73" spans="1:29" ht="14" x14ac:dyDescent="0.2">
      <c r="A73" s="181"/>
      <c r="B73" s="181"/>
      <c r="C73" s="287"/>
      <c r="D73" s="181"/>
      <c r="E73" s="287"/>
      <c r="F73" s="187"/>
      <c r="G73" s="161"/>
      <c r="H73" s="185"/>
      <c r="I73" s="185"/>
      <c r="J73" s="185"/>
      <c r="K73" s="185"/>
      <c r="L73" s="161"/>
      <c r="M73" s="161"/>
      <c r="N73" s="161"/>
      <c r="O73" s="161"/>
      <c r="P73" s="161"/>
      <c r="Q73" s="161"/>
      <c r="R73" s="161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</row>
    <row r="74" spans="1:29" ht="14" x14ac:dyDescent="0.2">
      <c r="A74" s="181"/>
      <c r="B74" s="181"/>
      <c r="C74" s="287"/>
      <c r="D74" s="181"/>
      <c r="E74" s="287"/>
      <c r="F74" s="187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</row>
    <row r="75" spans="1:29" ht="14" x14ac:dyDescent="0.2">
      <c r="A75" s="181"/>
      <c r="B75" s="181"/>
      <c r="C75" s="287"/>
      <c r="D75" s="181"/>
      <c r="E75" s="287"/>
      <c r="F75" s="187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</row>
    <row r="76" spans="1:29" ht="14" x14ac:dyDescent="0.2">
      <c r="A76" s="181"/>
      <c r="B76" s="181"/>
      <c r="C76" s="287"/>
      <c r="D76" s="181"/>
      <c r="E76" s="287"/>
      <c r="F76" s="187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</row>
    <row r="77" spans="1:29" ht="14" x14ac:dyDescent="0.2">
      <c r="A77" s="181"/>
      <c r="B77" s="181"/>
      <c r="C77" s="287"/>
      <c r="D77" s="181"/>
      <c r="E77" s="287"/>
      <c r="F77" s="187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</row>
    <row r="78" spans="1:29" ht="14" x14ac:dyDescent="0.2">
      <c r="A78" s="181"/>
      <c r="B78" s="181"/>
      <c r="C78" s="287"/>
      <c r="D78" s="181"/>
      <c r="E78" s="287"/>
      <c r="F78" s="187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</row>
    <row r="79" spans="1:29" ht="14" x14ac:dyDescent="0.2">
      <c r="A79" s="181"/>
      <c r="B79" s="181"/>
      <c r="C79" s="287"/>
      <c r="D79" s="181"/>
      <c r="E79" s="287"/>
      <c r="F79" s="187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</row>
    <row r="80" spans="1:29" ht="14" x14ac:dyDescent="0.2">
      <c r="A80" s="181"/>
      <c r="B80" s="181"/>
      <c r="C80" s="287"/>
      <c r="D80" s="181"/>
      <c r="E80" s="287"/>
      <c r="F80" s="187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</row>
    <row r="81" spans="1:29" ht="14" x14ac:dyDescent="0.2">
      <c r="A81" s="181"/>
      <c r="B81" s="181"/>
      <c r="C81" s="287"/>
      <c r="D81" s="181"/>
      <c r="E81" s="287"/>
      <c r="F81" s="187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</row>
    <row r="82" spans="1:29" ht="14" x14ac:dyDescent="0.2">
      <c r="A82" s="181"/>
      <c r="B82" s="181"/>
      <c r="C82" s="287"/>
      <c r="D82" s="181"/>
      <c r="E82" s="287"/>
      <c r="F82" s="187"/>
      <c r="G82" s="161"/>
      <c r="H82" s="161"/>
      <c r="I82" s="161"/>
      <c r="J82" s="161"/>
      <c r="K82" s="161"/>
      <c r="L82" s="161"/>
      <c r="M82" s="187"/>
      <c r="N82" s="187"/>
      <c r="O82" s="187"/>
      <c r="P82" s="187"/>
      <c r="Q82" s="187"/>
      <c r="R82" s="161"/>
      <c r="S82" s="161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</row>
  </sheetData>
  <phoneticPr fontId="2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F8CA-1DD7-A94E-A9AF-B75BC21646ED}">
  <dimension ref="B2:K36"/>
  <sheetViews>
    <sheetView showGridLines="0" workbookViewId="0">
      <selection activeCell="M29" sqref="M29"/>
    </sheetView>
  </sheetViews>
  <sheetFormatPr baseColWidth="10" defaultRowHeight="13" x14ac:dyDescent="0.15"/>
  <cols>
    <col min="8" max="8" width="26" customWidth="1"/>
    <col min="11" max="11" width="13" customWidth="1"/>
  </cols>
  <sheetData>
    <row r="2" spans="2:11" x14ac:dyDescent="0.15">
      <c r="B2" s="105" t="s">
        <v>442</v>
      </c>
    </row>
    <row r="3" spans="2:11" x14ac:dyDescent="0.15">
      <c r="B3" s="105" t="s">
        <v>443</v>
      </c>
    </row>
    <row r="4" spans="2:11" x14ac:dyDescent="0.15">
      <c r="B4" s="108" t="s">
        <v>441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42" x14ac:dyDescent="0.15">
      <c r="B5" s="108" t="s">
        <v>5</v>
      </c>
      <c r="C5" s="28"/>
      <c r="D5" s="28"/>
      <c r="E5" s="28"/>
      <c r="F5" s="28"/>
      <c r="G5" s="28"/>
      <c r="H5" s="28"/>
      <c r="I5" s="108" t="s">
        <v>377</v>
      </c>
      <c r="J5" s="108"/>
      <c r="K5" s="230" t="s">
        <v>434</v>
      </c>
    </row>
    <row r="6" spans="2:11" x14ac:dyDescent="0.15">
      <c r="B6" s="228">
        <v>45657</v>
      </c>
      <c r="C6" s="28"/>
      <c r="D6" s="28"/>
      <c r="E6" s="28"/>
      <c r="F6" s="28"/>
      <c r="G6" s="28"/>
      <c r="H6" s="28"/>
      <c r="I6" s="91">
        <v>3983.26</v>
      </c>
      <c r="J6" s="91"/>
      <c r="K6" s="28"/>
    </row>
    <row r="7" spans="2:11" x14ac:dyDescent="0.1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2:11" x14ac:dyDescent="0.15">
      <c r="B8" s="108" t="s">
        <v>428</v>
      </c>
      <c r="C8" s="28"/>
      <c r="D8" s="28"/>
      <c r="E8" s="28"/>
      <c r="F8" s="28"/>
      <c r="G8" s="28"/>
      <c r="H8" s="28"/>
      <c r="I8" s="28"/>
      <c r="J8" s="28"/>
      <c r="K8" s="28"/>
    </row>
    <row r="9" spans="2:11" x14ac:dyDescent="0.15">
      <c r="B9" s="88" t="s">
        <v>429</v>
      </c>
      <c r="C9" s="28"/>
      <c r="D9" s="28"/>
      <c r="E9" s="28"/>
      <c r="F9" s="28"/>
      <c r="G9" s="28"/>
      <c r="H9" s="28"/>
      <c r="I9" s="28"/>
      <c r="J9" s="28"/>
      <c r="K9" s="28"/>
    </row>
    <row r="10" spans="2:11" x14ac:dyDescent="0.15">
      <c r="B10" s="28" t="s">
        <v>430</v>
      </c>
      <c r="C10" s="211"/>
      <c r="D10" s="211"/>
      <c r="E10" s="211"/>
      <c r="F10" s="28"/>
      <c r="G10" s="28"/>
      <c r="H10" s="28"/>
      <c r="I10" s="91">
        <v>-1276.7</v>
      </c>
      <c r="J10" s="91"/>
      <c r="K10" s="28"/>
    </row>
    <row r="11" spans="2:11" ht="29" customHeight="1" x14ac:dyDescent="0.15">
      <c r="B11" s="352" t="s">
        <v>432</v>
      </c>
      <c r="C11" s="352"/>
      <c r="D11" s="352"/>
      <c r="E11" s="352"/>
      <c r="F11" s="352"/>
      <c r="G11" s="352"/>
      <c r="H11" s="352"/>
      <c r="I11" s="91">
        <v>-612.5</v>
      </c>
      <c r="J11" s="91"/>
      <c r="K11" s="228">
        <v>45684</v>
      </c>
    </row>
    <row r="12" spans="2:11" ht="33" customHeight="1" x14ac:dyDescent="0.15">
      <c r="B12" s="352" t="s">
        <v>433</v>
      </c>
      <c r="C12" s="352"/>
      <c r="D12" s="352"/>
      <c r="E12" s="352"/>
      <c r="F12" s="352"/>
      <c r="G12" s="352"/>
      <c r="H12" s="352"/>
      <c r="I12" s="91">
        <v>-283.33999999999997</v>
      </c>
      <c r="J12" s="91"/>
      <c r="K12" s="228">
        <v>45684</v>
      </c>
    </row>
    <row r="13" spans="2:11" ht="35" customHeight="1" x14ac:dyDescent="0.15">
      <c r="B13" s="353" t="s">
        <v>435</v>
      </c>
      <c r="C13" s="353"/>
      <c r="D13" s="353"/>
      <c r="E13" s="353"/>
      <c r="F13" s="353"/>
      <c r="G13" s="353"/>
      <c r="H13" s="353"/>
      <c r="I13" s="91">
        <v>-672</v>
      </c>
      <c r="J13" s="91"/>
      <c r="K13" s="228">
        <v>45745</v>
      </c>
    </row>
    <row r="14" spans="2:11" ht="39" customHeight="1" x14ac:dyDescent="0.15">
      <c r="B14" s="353" t="s">
        <v>439</v>
      </c>
      <c r="C14" s="353"/>
      <c r="D14" s="353"/>
      <c r="E14" s="353"/>
      <c r="F14" s="353"/>
      <c r="G14" s="353"/>
      <c r="H14" s="353"/>
      <c r="I14" s="91">
        <v>-403.2</v>
      </c>
      <c r="J14" s="91"/>
      <c r="K14" s="228">
        <v>45745</v>
      </c>
    </row>
    <row r="15" spans="2:11" ht="16" customHeight="1" x14ac:dyDescent="0.15">
      <c r="B15" s="88" t="s">
        <v>437</v>
      </c>
      <c r="C15" s="28"/>
      <c r="D15" s="28"/>
      <c r="E15" s="28"/>
      <c r="F15" s="28"/>
      <c r="G15" s="28"/>
      <c r="H15" s="28"/>
      <c r="I15" s="91">
        <v>-300</v>
      </c>
      <c r="J15" s="91"/>
      <c r="K15" s="88" t="s">
        <v>438</v>
      </c>
    </row>
    <row r="16" spans="2:11" ht="18" customHeight="1" x14ac:dyDescent="0.15">
      <c r="B16" s="88" t="s">
        <v>440</v>
      </c>
      <c r="C16" s="28"/>
      <c r="D16" s="28"/>
      <c r="E16" s="28"/>
      <c r="F16" s="28"/>
      <c r="G16" s="28"/>
      <c r="H16" s="28"/>
      <c r="I16" s="91">
        <v>-435.52</v>
      </c>
      <c r="J16" s="91"/>
      <c r="K16" s="88" t="s">
        <v>436</v>
      </c>
    </row>
    <row r="17" spans="2:11" x14ac:dyDescent="0.15"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2:11" x14ac:dyDescent="0.15">
      <c r="B18" s="28"/>
      <c r="C18" s="28"/>
      <c r="D18" s="28"/>
      <c r="E18" s="28"/>
      <c r="F18" s="28"/>
      <c r="G18" s="28"/>
      <c r="H18" s="108" t="s">
        <v>431</v>
      </c>
      <c r="I18" s="229">
        <f>I6+SUM(I10:I16)</f>
        <v>0</v>
      </c>
      <c r="J18" s="229"/>
      <c r="K18" s="28"/>
    </row>
    <row r="22" spans="2:11" x14ac:dyDescent="0.15">
      <c r="B22" s="105" t="s">
        <v>444</v>
      </c>
    </row>
    <row r="23" spans="2:11" x14ac:dyDescent="0.15">
      <c r="B23" s="108" t="s">
        <v>445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2:11" ht="42" x14ac:dyDescent="0.15">
      <c r="B24" s="108" t="s">
        <v>5</v>
      </c>
      <c r="C24" s="28"/>
      <c r="D24" s="28"/>
      <c r="E24" s="28"/>
      <c r="F24" s="28"/>
      <c r="G24" s="28"/>
      <c r="H24" s="28"/>
      <c r="I24" s="108" t="s">
        <v>48</v>
      </c>
      <c r="J24" s="108" t="s">
        <v>449</v>
      </c>
      <c r="K24" s="230" t="s">
        <v>434</v>
      </c>
    </row>
    <row r="25" spans="2:11" x14ac:dyDescent="0.15">
      <c r="B25" s="228">
        <v>45292</v>
      </c>
      <c r="C25" s="28"/>
      <c r="D25" s="28"/>
      <c r="E25" s="28"/>
      <c r="F25" s="28"/>
      <c r="G25" s="28"/>
      <c r="H25" s="28"/>
      <c r="I25" s="91" t="s">
        <v>446</v>
      </c>
      <c r="J25" s="91"/>
      <c r="K25" s="28"/>
    </row>
    <row r="26" spans="2:11" x14ac:dyDescent="0.15">
      <c r="B26" s="28"/>
      <c r="C26" s="28"/>
      <c r="D26" s="28"/>
      <c r="E26" s="28"/>
      <c r="F26" s="28"/>
      <c r="G26" s="28"/>
      <c r="H26" s="28"/>
      <c r="I26" s="91"/>
      <c r="J26" s="91"/>
      <c r="K26" s="28"/>
    </row>
    <row r="27" spans="2:11" x14ac:dyDescent="0.15">
      <c r="B27" s="108" t="s">
        <v>428</v>
      </c>
      <c r="C27" s="28"/>
      <c r="D27" s="28"/>
      <c r="E27" s="28"/>
      <c r="F27" s="28"/>
      <c r="G27" s="28"/>
      <c r="H27" s="28"/>
      <c r="I27" s="91"/>
      <c r="J27" s="91"/>
      <c r="K27" s="28"/>
    </row>
    <row r="28" spans="2:11" x14ac:dyDescent="0.15">
      <c r="B28" s="352" t="s">
        <v>447</v>
      </c>
      <c r="C28" s="352"/>
      <c r="D28" s="352"/>
      <c r="E28" s="352"/>
      <c r="F28" s="352"/>
      <c r="G28" s="352"/>
      <c r="H28" s="352"/>
      <c r="I28" s="91">
        <v>-30.62</v>
      </c>
      <c r="J28" s="107"/>
      <c r="K28" s="88" t="s">
        <v>190</v>
      </c>
    </row>
    <row r="29" spans="2:11" ht="55" customHeight="1" x14ac:dyDescent="0.15">
      <c r="B29" s="352" t="s">
        <v>448</v>
      </c>
      <c r="C29" s="352"/>
      <c r="D29" s="352"/>
      <c r="E29" s="352"/>
      <c r="F29" s="352"/>
      <c r="G29" s="352"/>
      <c r="H29" s="352"/>
      <c r="I29" s="107">
        <v>-2352.98</v>
      </c>
      <c r="J29" s="107"/>
      <c r="K29" s="88" t="s">
        <v>202</v>
      </c>
    </row>
    <row r="30" spans="2:11" ht="13" customHeight="1" x14ac:dyDescent="0.15">
      <c r="B30" s="354"/>
      <c r="C30" s="355"/>
      <c r="D30" s="355"/>
      <c r="E30" s="355"/>
      <c r="F30" s="355"/>
      <c r="G30" s="355"/>
      <c r="H30" s="356"/>
      <c r="I30" s="91"/>
      <c r="J30" s="107">
        <v>3698.22</v>
      </c>
      <c r="K30" s="228"/>
    </row>
    <row r="31" spans="2:11" ht="13" customHeight="1" x14ac:dyDescent="0.15">
      <c r="B31" s="354"/>
      <c r="C31" s="355"/>
      <c r="D31" s="355"/>
      <c r="E31" s="355"/>
      <c r="F31" s="355"/>
      <c r="G31" s="355"/>
      <c r="H31" s="356"/>
      <c r="I31" s="91"/>
      <c r="J31" s="107"/>
      <c r="K31" s="228"/>
    </row>
    <row r="32" spans="2:11" x14ac:dyDescent="0.15">
      <c r="B32" s="353"/>
      <c r="C32" s="353"/>
      <c r="D32" s="353"/>
      <c r="E32" s="353"/>
      <c r="F32" s="353"/>
      <c r="G32" s="353"/>
      <c r="H32" s="353"/>
      <c r="I32" s="91"/>
      <c r="J32" s="107"/>
      <c r="K32" s="228"/>
    </row>
    <row r="33" spans="2:11" x14ac:dyDescent="0.15">
      <c r="B33" s="352"/>
      <c r="C33" s="352"/>
      <c r="D33" s="352"/>
      <c r="E33" s="352"/>
      <c r="F33" s="352"/>
      <c r="G33" s="352"/>
      <c r="H33" s="352"/>
      <c r="I33" s="91"/>
      <c r="J33" s="107"/>
      <c r="K33" s="228"/>
    </row>
    <row r="34" spans="2:11" x14ac:dyDescent="0.15">
      <c r="I34" s="91"/>
      <c r="J34" s="107"/>
      <c r="K34" s="88"/>
    </row>
    <row r="35" spans="2:11" x14ac:dyDescent="0.15">
      <c r="B35" s="352"/>
      <c r="C35" s="352"/>
      <c r="D35" s="352"/>
      <c r="E35" s="352"/>
      <c r="F35" s="352"/>
      <c r="G35" s="352"/>
      <c r="H35" s="352"/>
      <c r="I35" s="91"/>
      <c r="J35" s="107"/>
      <c r="K35" s="88"/>
    </row>
    <row r="36" spans="2:11" x14ac:dyDescent="0.15">
      <c r="B36" s="28"/>
      <c r="C36" s="28"/>
      <c r="D36" s="28"/>
      <c r="E36" s="28"/>
      <c r="F36" s="28"/>
      <c r="G36" s="28"/>
      <c r="H36" s="28"/>
      <c r="I36" s="91"/>
      <c r="J36" s="107"/>
      <c r="K36" s="28"/>
    </row>
  </sheetData>
  <mergeCells count="11">
    <mergeCell ref="B35:H35"/>
    <mergeCell ref="B33:H33"/>
    <mergeCell ref="B31:H31"/>
    <mergeCell ref="B32:H32"/>
    <mergeCell ref="B28:H28"/>
    <mergeCell ref="B29:H29"/>
    <mergeCell ref="B11:H11"/>
    <mergeCell ref="B12:H12"/>
    <mergeCell ref="B13:H13"/>
    <mergeCell ref="B14:H14"/>
    <mergeCell ref="B30:H30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A5B1-0CC9-494D-9664-1166399A99FE}">
  <dimension ref="A1:F93"/>
  <sheetViews>
    <sheetView topLeftCell="A24" zoomScale="132" zoomScaleNormal="132" workbookViewId="0">
      <selection activeCell="B33" sqref="B33"/>
    </sheetView>
  </sheetViews>
  <sheetFormatPr baseColWidth="10" defaultRowHeight="13" x14ac:dyDescent="0.15"/>
  <cols>
    <col min="1" max="1" width="14.83203125" customWidth="1"/>
    <col min="2" max="2" width="129.6640625" customWidth="1"/>
  </cols>
  <sheetData>
    <row r="1" spans="1:5" ht="25" x14ac:dyDescent="0.25">
      <c r="A1" s="250" t="s">
        <v>487</v>
      </c>
      <c r="B1" s="251"/>
      <c r="C1" s="251"/>
    </row>
    <row r="2" spans="1:5" ht="15" x14ac:dyDescent="0.2">
      <c r="A2" s="251"/>
      <c r="B2" s="251"/>
      <c r="C2" s="251"/>
      <c r="D2" s="251"/>
    </row>
    <row r="3" spans="1:5" ht="15" x14ac:dyDescent="0.2">
      <c r="A3" s="251"/>
      <c r="B3" s="251"/>
      <c r="C3" s="251"/>
      <c r="D3" s="251"/>
    </row>
    <row r="4" spans="1:5" ht="20" x14ac:dyDescent="0.2">
      <c r="A4" s="252" t="s">
        <v>488</v>
      </c>
      <c r="B4" s="251"/>
      <c r="C4" s="251"/>
    </row>
    <row r="5" spans="1:5" ht="20" x14ac:dyDescent="0.2">
      <c r="A5" s="252" t="s">
        <v>489</v>
      </c>
      <c r="B5" s="251"/>
      <c r="C5" s="251"/>
    </row>
    <row r="6" spans="1:5" ht="15" x14ac:dyDescent="0.2">
      <c r="A6" s="251"/>
      <c r="B6" s="251"/>
      <c r="C6" s="251"/>
      <c r="D6" s="251"/>
    </row>
    <row r="7" spans="1:5" ht="16" x14ac:dyDescent="0.2">
      <c r="A7" s="251"/>
      <c r="B7" s="253" t="s">
        <v>490</v>
      </c>
      <c r="C7" s="253" t="s">
        <v>491</v>
      </c>
      <c r="D7" s="251"/>
      <c r="E7" s="246" t="s">
        <v>544</v>
      </c>
    </row>
    <row r="8" spans="1:5" ht="15" x14ac:dyDescent="0.2">
      <c r="A8" s="251"/>
      <c r="B8" s="251"/>
      <c r="C8" s="251"/>
      <c r="D8" s="251"/>
      <c r="E8" s="246"/>
    </row>
    <row r="9" spans="1:5" ht="16" x14ac:dyDescent="0.2">
      <c r="A9" s="253" t="s">
        <v>492</v>
      </c>
      <c r="B9" s="251"/>
      <c r="C9" s="251"/>
      <c r="E9" s="246"/>
    </row>
    <row r="10" spans="1:5" x14ac:dyDescent="0.15">
      <c r="A10" s="19" t="s">
        <v>393</v>
      </c>
      <c r="B10" s="19" t="s">
        <v>493</v>
      </c>
      <c r="C10" s="19" t="s">
        <v>494</v>
      </c>
      <c r="D10" s="19" t="s">
        <v>495</v>
      </c>
      <c r="E10" s="246"/>
    </row>
    <row r="11" spans="1:5" x14ac:dyDescent="0.15">
      <c r="A11" s="357">
        <v>45888</v>
      </c>
      <c r="B11" s="254" t="s">
        <v>496</v>
      </c>
      <c r="C11" s="359">
        <v>2474.8000000000002</v>
      </c>
      <c r="D11" s="358"/>
      <c r="E11" s="246"/>
    </row>
    <row r="12" spans="1:5" x14ac:dyDescent="0.15">
      <c r="A12" s="357"/>
      <c r="B12" s="254" t="s">
        <v>497</v>
      </c>
      <c r="C12" s="359"/>
      <c r="D12" s="358"/>
      <c r="E12" s="246"/>
    </row>
    <row r="13" spans="1:5" x14ac:dyDescent="0.15">
      <c r="A13" s="357"/>
      <c r="B13" s="254" t="s">
        <v>498</v>
      </c>
      <c r="C13" s="359"/>
      <c r="D13" s="358"/>
      <c r="E13" s="246"/>
    </row>
    <row r="14" spans="1:5" x14ac:dyDescent="0.15">
      <c r="A14" s="357">
        <v>45888</v>
      </c>
      <c r="B14" s="254" t="s">
        <v>496</v>
      </c>
      <c r="C14" s="358">
        <v>673.75</v>
      </c>
      <c r="D14" s="358"/>
      <c r="E14" s="246"/>
    </row>
    <row r="15" spans="1:5" x14ac:dyDescent="0.15">
      <c r="A15" s="357"/>
      <c r="B15" s="254" t="s">
        <v>499</v>
      </c>
      <c r="C15" s="358"/>
      <c r="D15" s="358"/>
      <c r="E15" s="246"/>
    </row>
    <row r="16" spans="1:5" x14ac:dyDescent="0.15">
      <c r="A16" s="357"/>
      <c r="B16" s="254" t="s">
        <v>498</v>
      </c>
      <c r="C16" s="358"/>
      <c r="D16" s="358"/>
      <c r="E16" s="246"/>
    </row>
    <row r="17" spans="1:5" x14ac:dyDescent="0.15">
      <c r="A17" s="357">
        <v>45888</v>
      </c>
      <c r="B17" s="254" t="s">
        <v>496</v>
      </c>
      <c r="C17" s="358">
        <v>673.75</v>
      </c>
      <c r="D17" s="358"/>
      <c r="E17" s="246"/>
    </row>
    <row r="18" spans="1:5" x14ac:dyDescent="0.15">
      <c r="A18" s="357"/>
      <c r="B18" s="254" t="s">
        <v>500</v>
      </c>
      <c r="C18" s="358"/>
      <c r="D18" s="358"/>
      <c r="E18" s="246"/>
    </row>
    <row r="19" spans="1:5" x14ac:dyDescent="0.15">
      <c r="A19" s="357"/>
      <c r="B19" s="254" t="s">
        <v>498</v>
      </c>
      <c r="C19" s="358"/>
      <c r="D19" s="358"/>
      <c r="E19" s="246"/>
    </row>
    <row r="20" spans="1:5" x14ac:dyDescent="0.15">
      <c r="A20" s="357">
        <v>45888</v>
      </c>
      <c r="B20" s="254" t="s">
        <v>496</v>
      </c>
      <c r="C20" s="359">
        <v>11300</v>
      </c>
      <c r="D20" s="358"/>
      <c r="E20" s="246"/>
    </row>
    <row r="21" spans="1:5" x14ac:dyDescent="0.15">
      <c r="A21" s="357"/>
      <c r="B21" s="254" t="s">
        <v>501</v>
      </c>
      <c r="C21" s="359"/>
      <c r="D21" s="358"/>
      <c r="E21" s="246"/>
    </row>
    <row r="22" spans="1:5" x14ac:dyDescent="0.15">
      <c r="A22" s="357"/>
      <c r="B22" s="254" t="s">
        <v>498</v>
      </c>
      <c r="C22" s="359"/>
      <c r="D22" s="358"/>
      <c r="E22" s="246"/>
    </row>
    <row r="23" spans="1:5" x14ac:dyDescent="0.15">
      <c r="A23" s="357">
        <v>45888</v>
      </c>
      <c r="B23" s="254" t="s">
        <v>496</v>
      </c>
      <c r="C23" s="359">
        <v>2102</v>
      </c>
      <c r="D23" s="358"/>
      <c r="E23" s="246"/>
    </row>
    <row r="24" spans="1:5" x14ac:dyDescent="0.15">
      <c r="A24" s="357"/>
      <c r="B24" s="254" t="s">
        <v>502</v>
      </c>
      <c r="C24" s="359"/>
      <c r="D24" s="358"/>
      <c r="E24" s="246"/>
    </row>
    <row r="25" spans="1:5" x14ac:dyDescent="0.15">
      <c r="A25" s="357"/>
      <c r="B25" s="254" t="s">
        <v>503</v>
      </c>
      <c r="C25" s="359"/>
      <c r="D25" s="358"/>
      <c r="E25" s="246"/>
    </row>
    <row r="26" spans="1:5" x14ac:dyDescent="0.15">
      <c r="A26" s="357">
        <v>45888</v>
      </c>
      <c r="B26" s="254" t="s">
        <v>496</v>
      </c>
      <c r="C26" s="359">
        <v>8908.84</v>
      </c>
      <c r="D26" s="358"/>
      <c r="E26" s="246"/>
    </row>
    <row r="27" spans="1:5" x14ac:dyDescent="0.15">
      <c r="A27" s="357"/>
      <c r="B27" s="254" t="s">
        <v>504</v>
      </c>
      <c r="C27" s="359"/>
      <c r="D27" s="358"/>
      <c r="E27" s="246"/>
    </row>
    <row r="28" spans="1:5" x14ac:dyDescent="0.15">
      <c r="A28" s="357"/>
      <c r="B28" s="254" t="s">
        <v>503</v>
      </c>
      <c r="C28" s="359"/>
      <c r="D28" s="358"/>
      <c r="E28" s="246"/>
    </row>
    <row r="29" spans="1:5" x14ac:dyDescent="0.15">
      <c r="A29" s="357">
        <v>45887</v>
      </c>
      <c r="B29" s="254" t="s">
        <v>496</v>
      </c>
      <c r="C29" s="359">
        <v>1028</v>
      </c>
      <c r="D29" s="358"/>
      <c r="E29" s="246"/>
    </row>
    <row r="30" spans="1:5" x14ac:dyDescent="0.15">
      <c r="A30" s="357"/>
      <c r="B30" s="254" t="s">
        <v>505</v>
      </c>
      <c r="C30" s="359"/>
      <c r="D30" s="358"/>
      <c r="E30" s="246"/>
    </row>
    <row r="31" spans="1:5" x14ac:dyDescent="0.15">
      <c r="A31" s="357"/>
      <c r="B31" s="254" t="s">
        <v>506</v>
      </c>
      <c r="C31" s="359"/>
      <c r="D31" s="358"/>
      <c r="E31" s="246"/>
    </row>
    <row r="32" spans="1:5" x14ac:dyDescent="0.15">
      <c r="A32" s="357">
        <v>45887</v>
      </c>
      <c r="B32" s="254" t="s">
        <v>496</v>
      </c>
      <c r="C32" s="359">
        <v>3760</v>
      </c>
      <c r="D32" s="358"/>
      <c r="E32" s="246"/>
    </row>
    <row r="33" spans="1:5" x14ac:dyDescent="0.15">
      <c r="A33" s="357"/>
      <c r="B33" s="254" t="s">
        <v>507</v>
      </c>
      <c r="C33" s="359"/>
      <c r="D33" s="358"/>
      <c r="E33" s="246"/>
    </row>
    <row r="34" spans="1:5" x14ac:dyDescent="0.15">
      <c r="A34" s="357"/>
      <c r="B34" s="254" t="s">
        <v>506</v>
      </c>
      <c r="C34" s="359"/>
      <c r="D34" s="358"/>
      <c r="E34" s="246"/>
    </row>
    <row r="35" spans="1:5" x14ac:dyDescent="0.15">
      <c r="A35" s="357">
        <v>45887</v>
      </c>
      <c r="B35" s="254" t="s">
        <v>496</v>
      </c>
      <c r="C35" s="359">
        <v>1028</v>
      </c>
      <c r="D35" s="358"/>
      <c r="E35" s="246"/>
    </row>
    <row r="36" spans="1:5" x14ac:dyDescent="0.15">
      <c r="A36" s="357"/>
      <c r="B36" s="254" t="s">
        <v>508</v>
      </c>
      <c r="C36" s="359"/>
      <c r="D36" s="358"/>
      <c r="E36" s="246"/>
    </row>
    <row r="37" spans="1:5" x14ac:dyDescent="0.15">
      <c r="A37" s="357"/>
      <c r="B37" s="254" t="s">
        <v>509</v>
      </c>
      <c r="C37" s="359"/>
      <c r="D37" s="358"/>
      <c r="E37" s="246"/>
    </row>
    <row r="38" spans="1:5" x14ac:dyDescent="0.15">
      <c r="A38" s="357">
        <v>45887</v>
      </c>
      <c r="B38" s="254" t="s">
        <v>496</v>
      </c>
      <c r="C38" s="359">
        <v>16800</v>
      </c>
      <c r="D38" s="358"/>
      <c r="E38" s="246"/>
    </row>
    <row r="39" spans="1:5" x14ac:dyDescent="0.15">
      <c r="A39" s="357"/>
      <c r="B39" s="254" t="s">
        <v>510</v>
      </c>
      <c r="C39" s="359"/>
      <c r="D39" s="358"/>
      <c r="E39" s="246"/>
    </row>
    <row r="40" spans="1:5" x14ac:dyDescent="0.15">
      <c r="A40" s="357"/>
      <c r="B40" s="254" t="s">
        <v>511</v>
      </c>
      <c r="C40" s="359"/>
      <c r="D40" s="358"/>
      <c r="E40" s="246"/>
    </row>
    <row r="41" spans="1:5" x14ac:dyDescent="0.15">
      <c r="A41" s="357">
        <v>45887</v>
      </c>
      <c r="B41" s="254" t="s">
        <v>496</v>
      </c>
      <c r="C41" s="359">
        <v>6720</v>
      </c>
      <c r="D41" s="358"/>
      <c r="E41" s="246"/>
    </row>
    <row r="42" spans="1:5" x14ac:dyDescent="0.15">
      <c r="A42" s="357"/>
      <c r="B42" s="254" t="s">
        <v>512</v>
      </c>
      <c r="C42" s="359"/>
      <c r="D42" s="358"/>
      <c r="E42" s="246"/>
    </row>
    <row r="43" spans="1:5" x14ac:dyDescent="0.15">
      <c r="A43" s="357"/>
      <c r="B43" s="254" t="s">
        <v>513</v>
      </c>
      <c r="C43" s="359"/>
      <c r="D43" s="358"/>
      <c r="E43" s="246"/>
    </row>
    <row r="44" spans="1:5" x14ac:dyDescent="0.15">
      <c r="A44" s="357">
        <v>45882</v>
      </c>
      <c r="B44" s="254" t="s">
        <v>496</v>
      </c>
      <c r="C44" s="359">
        <v>2102</v>
      </c>
      <c r="D44" s="358"/>
      <c r="E44" s="246"/>
    </row>
    <row r="45" spans="1:5" x14ac:dyDescent="0.15">
      <c r="A45" s="357"/>
      <c r="B45" s="254" t="s">
        <v>514</v>
      </c>
      <c r="C45" s="359"/>
      <c r="D45" s="358"/>
      <c r="E45" s="246"/>
    </row>
    <row r="46" spans="1:5" x14ac:dyDescent="0.15">
      <c r="A46" s="357"/>
      <c r="B46" s="254" t="s">
        <v>503</v>
      </c>
      <c r="C46" s="359"/>
      <c r="D46" s="358"/>
      <c r="E46" s="246"/>
    </row>
    <row r="47" spans="1:5" x14ac:dyDescent="0.15">
      <c r="A47" s="357">
        <v>45882</v>
      </c>
      <c r="B47" s="254" t="s">
        <v>496</v>
      </c>
      <c r="C47" s="359">
        <v>28424.39</v>
      </c>
      <c r="D47" s="358"/>
      <c r="E47" s="246"/>
    </row>
    <row r="48" spans="1:5" x14ac:dyDescent="0.15">
      <c r="A48" s="357"/>
      <c r="B48" s="254" t="s">
        <v>515</v>
      </c>
      <c r="C48" s="359"/>
      <c r="D48" s="358"/>
      <c r="E48" s="246"/>
    </row>
    <row r="49" spans="1:5" x14ac:dyDescent="0.15">
      <c r="A49" s="357"/>
      <c r="B49" s="254" t="s">
        <v>503</v>
      </c>
      <c r="C49" s="359"/>
      <c r="D49" s="358"/>
      <c r="E49" s="246"/>
    </row>
    <row r="50" spans="1:5" x14ac:dyDescent="0.15">
      <c r="A50" s="357">
        <v>45882</v>
      </c>
      <c r="B50" s="254" t="s">
        <v>516</v>
      </c>
      <c r="C50" s="358"/>
      <c r="D50" s="359">
        <v>28424.39</v>
      </c>
      <c r="E50" s="246"/>
    </row>
    <row r="51" spans="1:5" x14ac:dyDescent="0.15">
      <c r="A51" s="357"/>
      <c r="B51" s="254" t="s">
        <v>517</v>
      </c>
      <c r="C51" s="358"/>
      <c r="D51" s="359"/>
      <c r="E51" s="246"/>
    </row>
    <row r="52" spans="1:5" x14ac:dyDescent="0.15">
      <c r="A52" s="357">
        <v>45882</v>
      </c>
      <c r="B52" s="254" t="s">
        <v>496</v>
      </c>
      <c r="C52" s="359">
        <v>28424.39</v>
      </c>
      <c r="D52" s="358"/>
      <c r="E52" s="246"/>
    </row>
    <row r="53" spans="1:5" x14ac:dyDescent="0.15">
      <c r="A53" s="357"/>
      <c r="B53" s="254" t="s">
        <v>518</v>
      </c>
      <c r="C53" s="359"/>
      <c r="D53" s="358"/>
      <c r="E53" s="246"/>
    </row>
    <row r="54" spans="1:5" x14ac:dyDescent="0.15">
      <c r="A54" s="357"/>
      <c r="B54" s="254" t="s">
        <v>503</v>
      </c>
      <c r="C54" s="359"/>
      <c r="D54" s="358"/>
      <c r="E54" s="246"/>
    </row>
    <row r="55" spans="1:5" x14ac:dyDescent="0.15">
      <c r="A55" s="357">
        <v>45882</v>
      </c>
      <c r="B55" s="254" t="s">
        <v>519</v>
      </c>
      <c r="C55" s="359">
        <v>1703.8</v>
      </c>
      <c r="E55" s="246"/>
    </row>
    <row r="56" spans="1:5" x14ac:dyDescent="0.15">
      <c r="A56" s="357"/>
      <c r="B56" s="254" t="s">
        <v>520</v>
      </c>
      <c r="C56" s="359"/>
      <c r="E56" s="246"/>
    </row>
    <row r="57" spans="1:5" x14ac:dyDescent="0.15">
      <c r="A57" s="357"/>
      <c r="B57" s="254" t="s">
        <v>521</v>
      </c>
      <c r="C57" s="359"/>
      <c r="E57" s="246"/>
    </row>
    <row r="58" spans="1:5" x14ac:dyDescent="0.15">
      <c r="A58" s="357">
        <v>45880</v>
      </c>
      <c r="B58" s="254" t="s">
        <v>496</v>
      </c>
      <c r="C58" s="358">
        <v>22</v>
      </c>
      <c r="D58" s="358"/>
      <c r="E58" s="246"/>
    </row>
    <row r="59" spans="1:5" x14ac:dyDescent="0.15">
      <c r="A59" s="357"/>
      <c r="B59" s="254" t="s">
        <v>522</v>
      </c>
      <c r="C59" s="358"/>
      <c r="D59" s="358"/>
      <c r="E59" s="246"/>
    </row>
    <row r="60" spans="1:5" x14ac:dyDescent="0.15">
      <c r="A60" s="357">
        <v>45880</v>
      </c>
      <c r="B60" s="254" t="s">
        <v>496</v>
      </c>
      <c r="C60" s="359">
        <v>1515</v>
      </c>
      <c r="D60" s="358"/>
      <c r="E60" s="246"/>
    </row>
    <row r="61" spans="1:5" x14ac:dyDescent="0.15">
      <c r="A61" s="357"/>
      <c r="B61" s="254" t="s">
        <v>523</v>
      </c>
      <c r="C61" s="359"/>
      <c r="D61" s="358"/>
      <c r="E61" s="246"/>
    </row>
    <row r="62" spans="1:5" x14ac:dyDescent="0.15">
      <c r="A62" s="357">
        <v>45880</v>
      </c>
      <c r="B62" s="254" t="s">
        <v>516</v>
      </c>
      <c r="C62" s="358"/>
      <c r="D62" s="358">
        <v>22</v>
      </c>
      <c r="E62" s="246"/>
    </row>
    <row r="63" spans="1:5" x14ac:dyDescent="0.15">
      <c r="A63" s="357"/>
      <c r="B63" s="254" t="s">
        <v>517</v>
      </c>
      <c r="C63" s="358"/>
      <c r="D63" s="358"/>
      <c r="E63" s="246"/>
    </row>
    <row r="64" spans="1:5" x14ac:dyDescent="0.15">
      <c r="A64" s="357">
        <v>45880</v>
      </c>
      <c r="B64" s="254" t="s">
        <v>496</v>
      </c>
      <c r="C64" s="358">
        <v>22</v>
      </c>
      <c r="D64" s="358"/>
      <c r="E64" s="246"/>
    </row>
    <row r="65" spans="1:6" x14ac:dyDescent="0.15">
      <c r="A65" s="357"/>
      <c r="B65" s="254" t="s">
        <v>524</v>
      </c>
      <c r="C65" s="358"/>
      <c r="D65" s="358"/>
      <c r="E65" s="246"/>
    </row>
    <row r="66" spans="1:6" x14ac:dyDescent="0.15">
      <c r="A66" s="357">
        <v>45878</v>
      </c>
      <c r="B66" s="254" t="s">
        <v>519</v>
      </c>
      <c r="C66" s="359">
        <v>5600</v>
      </c>
      <c r="E66" s="246"/>
    </row>
    <row r="67" spans="1:6" x14ac:dyDescent="0.15">
      <c r="A67" s="357"/>
      <c r="B67" s="254" t="s">
        <v>525</v>
      </c>
      <c r="C67" s="359"/>
      <c r="E67" s="246"/>
    </row>
    <row r="68" spans="1:6" x14ac:dyDescent="0.15">
      <c r="A68" s="357"/>
      <c r="B68" s="254" t="s">
        <v>526</v>
      </c>
      <c r="C68" s="359"/>
      <c r="E68" s="246"/>
    </row>
    <row r="69" spans="1:6" x14ac:dyDescent="0.15">
      <c r="A69" s="357">
        <v>45878</v>
      </c>
      <c r="B69" s="254" t="s">
        <v>519</v>
      </c>
      <c r="C69" s="359">
        <v>1250</v>
      </c>
      <c r="E69" s="246"/>
    </row>
    <row r="70" spans="1:6" x14ac:dyDescent="0.15">
      <c r="A70" s="357"/>
      <c r="B70" s="254" t="s">
        <v>527</v>
      </c>
      <c r="C70" s="359"/>
      <c r="E70" s="246"/>
    </row>
    <row r="71" spans="1:6" x14ac:dyDescent="0.15">
      <c r="A71" s="357"/>
      <c r="B71" s="254" t="s">
        <v>528</v>
      </c>
      <c r="C71" s="359"/>
      <c r="E71" s="246"/>
    </row>
    <row r="72" spans="1:6" x14ac:dyDescent="0.15">
      <c r="A72" s="357">
        <v>45877</v>
      </c>
      <c r="B72" s="254" t="s">
        <v>519</v>
      </c>
      <c r="C72" s="359">
        <v>1500</v>
      </c>
      <c r="E72" s="246"/>
    </row>
    <row r="73" spans="1:6" x14ac:dyDescent="0.15">
      <c r="A73" s="357"/>
      <c r="B73" s="254" t="s">
        <v>529</v>
      </c>
      <c r="C73" s="359"/>
      <c r="E73" s="246"/>
    </row>
    <row r="74" spans="1:6" x14ac:dyDescent="0.15">
      <c r="A74" s="357"/>
      <c r="B74" s="254" t="s">
        <v>530</v>
      </c>
      <c r="C74" s="359"/>
      <c r="E74" s="246"/>
    </row>
    <row r="75" spans="1:6" x14ac:dyDescent="0.15">
      <c r="A75" s="357">
        <v>45877</v>
      </c>
      <c r="B75" s="254" t="s">
        <v>519</v>
      </c>
      <c r="C75" s="359">
        <v>22616</v>
      </c>
      <c r="E75" s="246"/>
    </row>
    <row r="76" spans="1:6" x14ac:dyDescent="0.15">
      <c r="A76" s="357"/>
      <c r="B76" s="254" t="s">
        <v>531</v>
      </c>
      <c r="C76" s="359"/>
      <c r="E76" s="246"/>
    </row>
    <row r="77" spans="1:6" x14ac:dyDescent="0.15">
      <c r="A77" s="357"/>
      <c r="B77" s="254" t="s">
        <v>506</v>
      </c>
      <c r="C77" s="359"/>
      <c r="E77" s="246"/>
      <c r="F77" s="105" t="s">
        <v>547</v>
      </c>
    </row>
    <row r="78" spans="1:6" x14ac:dyDescent="0.15">
      <c r="A78" s="357">
        <v>45877</v>
      </c>
      <c r="B78" s="254" t="s">
        <v>519</v>
      </c>
      <c r="C78" s="359">
        <v>5016.3999999999996</v>
      </c>
      <c r="E78" s="246"/>
    </row>
    <row r="79" spans="1:6" x14ac:dyDescent="0.15">
      <c r="A79" s="357"/>
      <c r="B79" s="254" t="s">
        <v>532</v>
      </c>
      <c r="C79" s="359"/>
      <c r="E79" s="246"/>
    </row>
    <row r="80" spans="1:6" x14ac:dyDescent="0.15">
      <c r="A80" s="357"/>
      <c r="B80" s="254" t="s">
        <v>533</v>
      </c>
      <c r="C80" s="359"/>
      <c r="E80" s="255">
        <f>E83+C78</f>
        <v>55474.07</v>
      </c>
      <c r="F80" s="105" t="s">
        <v>548</v>
      </c>
    </row>
    <row r="81" spans="1:6" x14ac:dyDescent="0.15">
      <c r="A81" s="357">
        <v>45877</v>
      </c>
      <c r="B81" s="254" t="s">
        <v>519</v>
      </c>
      <c r="C81" s="359">
        <v>15122.3</v>
      </c>
      <c r="E81" s="246"/>
    </row>
    <row r="82" spans="1:6" x14ac:dyDescent="0.15">
      <c r="A82" s="357"/>
      <c r="B82" s="254" t="s">
        <v>534</v>
      </c>
      <c r="C82" s="359"/>
      <c r="E82" s="246"/>
    </row>
    <row r="83" spans="1:6" x14ac:dyDescent="0.15">
      <c r="A83" s="357"/>
      <c r="B83" s="254" t="s">
        <v>535</v>
      </c>
      <c r="C83" s="359"/>
      <c r="E83" s="255">
        <f>E85+C81</f>
        <v>50457.67</v>
      </c>
      <c r="F83" s="105" t="s">
        <v>547</v>
      </c>
    </row>
    <row r="84" spans="1:6" x14ac:dyDescent="0.15">
      <c r="A84" s="357">
        <v>45873</v>
      </c>
      <c r="B84" s="254" t="s">
        <v>536</v>
      </c>
      <c r="C84" s="358">
        <v>48.98</v>
      </c>
      <c r="D84" s="358"/>
      <c r="E84" s="246"/>
      <c r="F84" s="105" t="s">
        <v>546</v>
      </c>
    </row>
    <row r="85" spans="1:6" x14ac:dyDescent="0.15">
      <c r="A85" s="357"/>
      <c r="B85" s="254" t="s">
        <v>537</v>
      </c>
      <c r="C85" s="358"/>
      <c r="D85" s="358"/>
      <c r="E85" s="255">
        <f>E88-C84</f>
        <v>35335.369999999995</v>
      </c>
    </row>
    <row r="86" spans="1:6" x14ac:dyDescent="0.15">
      <c r="A86" s="357">
        <v>45870</v>
      </c>
      <c r="B86" s="254" t="s">
        <v>519</v>
      </c>
      <c r="C86" s="359">
        <v>23181</v>
      </c>
      <c r="E86" s="246"/>
    </row>
    <row r="87" spans="1:6" x14ac:dyDescent="0.15">
      <c r="A87" s="357"/>
      <c r="B87" s="254" t="s">
        <v>538</v>
      </c>
      <c r="C87" s="359"/>
      <c r="E87" s="246"/>
    </row>
    <row r="88" spans="1:6" x14ac:dyDescent="0.15">
      <c r="A88" s="357"/>
      <c r="B88" s="254" t="s">
        <v>539</v>
      </c>
      <c r="C88" s="359"/>
      <c r="E88" s="255">
        <f>E91+C86</f>
        <v>35384.35</v>
      </c>
      <c r="F88" s="105" t="s">
        <v>545</v>
      </c>
    </row>
    <row r="89" spans="1:6" x14ac:dyDescent="0.15">
      <c r="A89" s="357">
        <v>45870</v>
      </c>
      <c r="B89" s="254" t="s">
        <v>496</v>
      </c>
      <c r="C89" s="358">
        <v>300</v>
      </c>
      <c r="D89" s="358"/>
      <c r="E89" s="246"/>
    </row>
    <row r="90" spans="1:6" x14ac:dyDescent="0.15">
      <c r="A90" s="357"/>
      <c r="B90" s="254" t="s">
        <v>540</v>
      </c>
      <c r="C90" s="358"/>
      <c r="D90" s="358"/>
      <c r="E90" s="246"/>
    </row>
    <row r="91" spans="1:6" x14ac:dyDescent="0.15">
      <c r="A91" s="357"/>
      <c r="B91" s="254" t="s">
        <v>541</v>
      </c>
      <c r="C91" s="358"/>
      <c r="D91" s="358"/>
      <c r="E91" s="246">
        <f>E93-C89</f>
        <v>12203.35</v>
      </c>
      <c r="F91" s="105" t="s">
        <v>543</v>
      </c>
    </row>
    <row r="93" spans="1:6" x14ac:dyDescent="0.15">
      <c r="A93" s="246" t="s">
        <v>542</v>
      </c>
      <c r="E93" s="246">
        <v>12503.35</v>
      </c>
    </row>
  </sheetData>
  <mergeCells count="79">
    <mergeCell ref="A11:A13"/>
    <mergeCell ref="C11:C13"/>
    <mergeCell ref="D11:D13"/>
    <mergeCell ref="A14:A16"/>
    <mergeCell ref="C14:C16"/>
    <mergeCell ref="D14:D16"/>
    <mergeCell ref="A17:A19"/>
    <mergeCell ref="C17:C19"/>
    <mergeCell ref="D17:D19"/>
    <mergeCell ref="A20:A22"/>
    <mergeCell ref="C20:C22"/>
    <mergeCell ref="D20:D22"/>
    <mergeCell ref="A23:A25"/>
    <mergeCell ref="C23:C25"/>
    <mergeCell ref="D23:D25"/>
    <mergeCell ref="A26:A28"/>
    <mergeCell ref="C26:C28"/>
    <mergeCell ref="D26:D28"/>
    <mergeCell ref="A29:A31"/>
    <mergeCell ref="C29:C31"/>
    <mergeCell ref="D29:D31"/>
    <mergeCell ref="A32:A34"/>
    <mergeCell ref="C32:C34"/>
    <mergeCell ref="D32:D34"/>
    <mergeCell ref="A35:A37"/>
    <mergeCell ref="C35:C37"/>
    <mergeCell ref="D35:D37"/>
    <mergeCell ref="A38:A40"/>
    <mergeCell ref="C38:C40"/>
    <mergeCell ref="D38:D40"/>
    <mergeCell ref="A41:A43"/>
    <mergeCell ref="C41:C43"/>
    <mergeCell ref="D41:D43"/>
    <mergeCell ref="A44:A46"/>
    <mergeCell ref="C44:C46"/>
    <mergeCell ref="D44:D46"/>
    <mergeCell ref="A58:A59"/>
    <mergeCell ref="C58:C59"/>
    <mergeCell ref="D58:D59"/>
    <mergeCell ref="A47:A49"/>
    <mergeCell ref="C47:C49"/>
    <mergeCell ref="D47:D49"/>
    <mergeCell ref="A50:A51"/>
    <mergeCell ref="C50:C51"/>
    <mergeCell ref="D50:D51"/>
    <mergeCell ref="A52:A54"/>
    <mergeCell ref="C52:C54"/>
    <mergeCell ref="D52:D54"/>
    <mergeCell ref="A55:A57"/>
    <mergeCell ref="C55:C57"/>
    <mergeCell ref="A69:A71"/>
    <mergeCell ref="C69:C71"/>
    <mergeCell ref="A60:A61"/>
    <mergeCell ref="C60:C61"/>
    <mergeCell ref="D60:D61"/>
    <mergeCell ref="A62:A63"/>
    <mergeCell ref="C62:C63"/>
    <mergeCell ref="D62:D63"/>
    <mergeCell ref="A64:A65"/>
    <mergeCell ref="C64:C65"/>
    <mergeCell ref="D64:D65"/>
    <mergeCell ref="A66:A68"/>
    <mergeCell ref="C66:C68"/>
    <mergeCell ref="A72:A74"/>
    <mergeCell ref="C72:C74"/>
    <mergeCell ref="A75:A77"/>
    <mergeCell ref="C75:C77"/>
    <mergeCell ref="A78:A80"/>
    <mergeCell ref="C78:C80"/>
    <mergeCell ref="A89:A91"/>
    <mergeCell ref="C89:C91"/>
    <mergeCell ref="D89:D91"/>
    <mergeCell ref="A81:A83"/>
    <mergeCell ref="C81:C83"/>
    <mergeCell ref="A84:A85"/>
    <mergeCell ref="C84:C85"/>
    <mergeCell ref="D84:D85"/>
    <mergeCell ref="A86:A88"/>
    <mergeCell ref="C86:C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2021</vt:lpstr>
      <vt:lpstr>2022</vt:lpstr>
      <vt:lpstr> 2023</vt:lpstr>
      <vt:lpstr>2024</vt:lpstr>
      <vt:lpstr>2025</vt:lpstr>
      <vt:lpstr>2026</vt:lpstr>
      <vt:lpstr>Gestion 12.2024</vt:lpstr>
      <vt:lpstr>Feuil1</vt:lpstr>
      <vt:lpstr>'2021'!Zone_d_impression</vt:lpstr>
      <vt:lpstr>'2022'!Zone_d_impression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Celia  Meralikan</cp:lastModifiedBy>
  <cp:lastPrinted>2025-07-09T18:59:57Z</cp:lastPrinted>
  <dcterms:created xsi:type="dcterms:W3CDTF">2012-03-20T13:52:50Z</dcterms:created>
  <dcterms:modified xsi:type="dcterms:W3CDTF">2026-03-26T20:07:39Z</dcterms:modified>
</cp:coreProperties>
</file>