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defaultThemeVersion="124226"/>
  <workbookProtection workbookPassword="B7C2" lockStructure="1"/>
  <bookViews>
    <workbookView xWindow="-105" yWindow="-105" windowWidth="20730" windowHeight="11760"/>
  </bookViews>
  <sheets>
    <sheet name="Feuil1" sheetId="1" r:id="rId1"/>
    <sheet name="Feuil2" sheetId="2" state="veryHidden" r:id="rId2"/>
    <sheet name="Feuil3" sheetId="3" r:id="rId3"/>
    <sheet name="Feuil4" sheetId="4" state="veryHidden" r:id="rId4"/>
    <sheet name="Feuil5" sheetId="5" state="veryHidden" r:id="rId5"/>
    <sheet name="Feuil6" sheetId="6" state="veryHidden" r:id="rId6"/>
    <sheet name="Feuil7" sheetId="7" state="veryHidden" r:id="rId7"/>
    <sheet name="Feuil8" sheetId="11" state="veryHidden" r:id="rId8"/>
    <sheet name="Feuil9" sheetId="9" state="veryHidden" r:id="rId9"/>
    <sheet name="Feuil10" sheetId="10" state="veryHidden" r:id="rId10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9" i="5" l="1"/>
  <c r="L44" i="5"/>
  <c r="J44" i="5"/>
  <c r="H44" i="5"/>
  <c r="L40" i="5"/>
  <c r="J40" i="5"/>
  <c r="H40" i="5"/>
  <c r="L36" i="5"/>
  <c r="J36" i="5"/>
  <c r="H36" i="5"/>
  <c r="C47" i="5" l="1"/>
  <c r="F17" i="11" l="1"/>
  <c r="E17" i="11"/>
  <c r="B17" i="11"/>
  <c r="F16" i="11"/>
  <c r="E16" i="11"/>
  <c r="B16" i="11"/>
  <c r="F15" i="11"/>
  <c r="E15" i="11"/>
  <c r="B15" i="11"/>
  <c r="D14" i="11"/>
  <c r="C14" i="11"/>
  <c r="B14" i="11"/>
  <c r="F13" i="11"/>
  <c r="E13" i="11"/>
  <c r="D13" i="11"/>
  <c r="C13" i="11"/>
  <c r="B13" i="11"/>
  <c r="F12" i="11"/>
  <c r="E12" i="11"/>
  <c r="D12" i="11"/>
  <c r="C12" i="11"/>
  <c r="B12" i="11"/>
  <c r="G19" i="11" l="1"/>
  <c r="I41" i="9"/>
  <c r="E23" i="11" l="1"/>
  <c r="B20" i="11"/>
  <c r="E19" i="11"/>
  <c r="B23" i="11"/>
  <c r="F19" i="11"/>
  <c r="F22" i="11"/>
  <c r="E22" i="11"/>
  <c r="D19" i="11"/>
  <c r="D21" i="11"/>
  <c r="B19" i="11"/>
  <c r="C21" i="11"/>
  <c r="B21" i="11"/>
  <c r="F24" i="11"/>
  <c r="F20" i="11"/>
  <c r="F23" i="11"/>
  <c r="C20" i="11"/>
  <c r="D20" i="11"/>
  <c r="C19" i="11"/>
  <c r="E24" i="11"/>
  <c r="B24" i="11"/>
  <c r="B22" i="11"/>
  <c r="E20" i="11"/>
  <c r="G26" i="11"/>
  <c r="F33" i="9"/>
  <c r="F17" i="9"/>
  <c r="E20" i="9" s="1"/>
  <c r="J20" i="9" s="1"/>
  <c r="B31" i="11" l="1"/>
  <c r="D27" i="11"/>
  <c r="F30" i="11"/>
  <c r="C27" i="11"/>
  <c r="E30" i="11"/>
  <c r="B30" i="11"/>
  <c r="F26" i="11"/>
  <c r="E29" i="11"/>
  <c r="D26" i="11"/>
  <c r="B29" i="11"/>
  <c r="C26" i="11"/>
  <c r="D28" i="11"/>
  <c r="B26" i="11"/>
  <c r="C28" i="11"/>
  <c r="E31" i="11"/>
  <c r="E27" i="11"/>
  <c r="B27" i="11"/>
  <c r="F29" i="11"/>
  <c r="E26" i="11"/>
  <c r="F31" i="11"/>
  <c r="B28" i="11"/>
  <c r="F27" i="11"/>
  <c r="G33" i="11"/>
  <c r="I39" i="9"/>
  <c r="I37" i="9"/>
  <c r="G40" i="9"/>
  <c r="G38" i="9"/>
  <c r="I40" i="9"/>
  <c r="I38" i="9"/>
  <c r="G41" i="9"/>
  <c r="G39" i="9"/>
  <c r="G37" i="9"/>
  <c r="E21" i="9"/>
  <c r="E23" i="9"/>
  <c r="E25" i="9"/>
  <c r="E27" i="9"/>
  <c r="J27" i="9" s="1"/>
  <c r="E37" i="9"/>
  <c r="E39" i="9"/>
  <c r="E41" i="9"/>
  <c r="E43" i="9"/>
  <c r="J43" i="9" s="1"/>
  <c r="E45" i="9"/>
  <c r="J45" i="9" s="1"/>
  <c r="G22" i="9"/>
  <c r="G23" i="9"/>
  <c r="G25" i="9"/>
  <c r="I22" i="9"/>
  <c r="I24" i="9"/>
  <c r="E22" i="9"/>
  <c r="E24" i="9"/>
  <c r="E26" i="9"/>
  <c r="J26" i="9" s="1"/>
  <c r="E36" i="9"/>
  <c r="J36" i="9" s="1"/>
  <c r="E38" i="9"/>
  <c r="E40" i="9"/>
  <c r="E42" i="9"/>
  <c r="J42" i="9" s="1"/>
  <c r="E44" i="9"/>
  <c r="J44" i="9" s="1"/>
  <c r="G21" i="9"/>
  <c r="G24" i="9"/>
  <c r="I21" i="9"/>
  <c r="I23" i="9"/>
  <c r="I25" i="9"/>
  <c r="E28" i="9"/>
  <c r="J28" i="9" s="1"/>
  <c r="E29" i="9"/>
  <c r="J29" i="9" s="1"/>
  <c r="F38" i="11" l="1"/>
  <c r="F34" i="11"/>
  <c r="D34" i="11"/>
  <c r="E38" i="11"/>
  <c r="E34" i="11"/>
  <c r="B38" i="11"/>
  <c r="F37" i="11"/>
  <c r="C34" i="11"/>
  <c r="B37" i="11"/>
  <c r="F33" i="11"/>
  <c r="F36" i="11"/>
  <c r="E33" i="11"/>
  <c r="E36" i="11"/>
  <c r="D33" i="11"/>
  <c r="B36" i="11"/>
  <c r="C33" i="11"/>
  <c r="B35" i="11"/>
  <c r="C35" i="11"/>
  <c r="B34" i="11"/>
  <c r="B33" i="11"/>
  <c r="E37" i="11"/>
  <c r="D35" i="11"/>
  <c r="G40" i="11"/>
  <c r="J41" i="9"/>
  <c r="J25" i="9"/>
  <c r="J39" i="9"/>
  <c r="J37" i="9"/>
  <c r="J40" i="9"/>
  <c r="J38" i="9"/>
  <c r="J24" i="9"/>
  <c r="J23" i="9"/>
  <c r="J22" i="9"/>
  <c r="J21" i="9"/>
  <c r="G47" i="11" l="1"/>
  <c r="C42" i="11"/>
  <c r="F45" i="11"/>
  <c r="B42" i="11"/>
  <c r="E45" i="11"/>
  <c r="E41" i="11"/>
  <c r="F44" i="11"/>
  <c r="C41" i="11"/>
  <c r="E44" i="11"/>
  <c r="B41" i="11"/>
  <c r="B44" i="11"/>
  <c r="F40" i="11"/>
  <c r="F43" i="11"/>
  <c r="E40" i="11"/>
  <c r="D42" i="11"/>
  <c r="B40" i="11"/>
  <c r="F41" i="11"/>
  <c r="E43" i="11"/>
  <c r="B45" i="11"/>
  <c r="B43" i="11"/>
  <c r="D40" i="11"/>
  <c r="C40" i="11"/>
  <c r="D41" i="11"/>
  <c r="I33" i="9"/>
  <c r="I17" i="9"/>
  <c r="G54" i="11" l="1"/>
  <c r="B50" i="11"/>
  <c r="C47" i="11"/>
  <c r="D49" i="11"/>
  <c r="B47" i="11"/>
  <c r="C49" i="11"/>
  <c r="B49" i="11"/>
  <c r="E52" i="11"/>
  <c r="E48" i="11"/>
  <c r="B52" i="11"/>
  <c r="D48" i="11"/>
  <c r="F51" i="11"/>
  <c r="C48" i="11"/>
  <c r="E51" i="11"/>
  <c r="B48" i="11"/>
  <c r="E50" i="11"/>
  <c r="D47" i="11"/>
  <c r="F50" i="11"/>
  <c r="F48" i="11"/>
  <c r="F47" i="11"/>
  <c r="E47" i="11"/>
  <c r="F52" i="11"/>
  <c r="B51" i="11"/>
  <c r="K10" i="11"/>
  <c r="I10" i="11"/>
  <c r="H10" i="11"/>
  <c r="G10" i="11"/>
  <c r="F10" i="11"/>
  <c r="E10" i="11"/>
  <c r="D10" i="11"/>
  <c r="C10" i="11"/>
  <c r="B10" i="11"/>
  <c r="J10" i="11"/>
  <c r="A19" i="11"/>
  <c r="A26" i="11" s="1"/>
  <c r="A33" i="11" s="1"/>
  <c r="A40" i="11" s="1"/>
  <c r="A47" i="11" s="1"/>
  <c r="A54" i="11" s="1"/>
  <c r="A61" i="11" s="1"/>
  <c r="A68" i="11" s="1"/>
  <c r="A75" i="11" s="1"/>
  <c r="A82" i="11" s="1"/>
  <c r="A89" i="11" s="1"/>
  <c r="A96" i="11" s="1"/>
  <c r="A103" i="11" s="1"/>
  <c r="A110" i="11" s="1"/>
  <c r="A117" i="11" s="1"/>
  <c r="A124" i="11" s="1"/>
  <c r="A131" i="11" s="1"/>
  <c r="A138" i="11" s="1"/>
  <c r="A145" i="11" s="1"/>
  <c r="A152" i="11" s="1"/>
  <c r="A159" i="11" s="1"/>
  <c r="A166" i="11" s="1"/>
  <c r="A173" i="11" s="1"/>
  <c r="A180" i="11" s="1"/>
  <c r="A187" i="11" s="1"/>
  <c r="A194" i="11" s="1"/>
  <c r="A201" i="11" s="1"/>
  <c r="A208" i="11" s="1"/>
  <c r="A215" i="11" s="1"/>
  <c r="A222" i="11" s="1"/>
  <c r="A229" i="11" s="1"/>
  <c r="A236" i="11" s="1"/>
  <c r="A243" i="11" s="1"/>
  <c r="A250" i="11" s="1"/>
  <c r="A257" i="11" s="1"/>
  <c r="A264" i="11" s="1"/>
  <c r="A271" i="11" s="1"/>
  <c r="A278" i="11" s="1"/>
  <c r="A285" i="11" s="1"/>
  <c r="AC56" i="11"/>
  <c r="F57" i="11" l="1"/>
  <c r="E54" i="11"/>
  <c r="C54" i="11"/>
  <c r="E57" i="11"/>
  <c r="D54" i="11"/>
  <c r="B57" i="11"/>
  <c r="D56" i="11"/>
  <c r="B54" i="11"/>
  <c r="B56" i="11"/>
  <c r="F59" i="11"/>
  <c r="F55" i="11"/>
  <c r="E59" i="11"/>
  <c r="E55" i="11"/>
  <c r="B59" i="11"/>
  <c r="D55" i="11"/>
  <c r="B58" i="11"/>
  <c r="F54" i="11"/>
  <c r="F58" i="11"/>
  <c r="C56" i="11"/>
  <c r="E58" i="11"/>
  <c r="C55" i="11"/>
  <c r="B55" i="11"/>
  <c r="G61" i="11"/>
  <c r="G68" i="11" l="1"/>
  <c r="E65" i="11"/>
  <c r="B62" i="11"/>
  <c r="B65" i="11"/>
  <c r="F61" i="11"/>
  <c r="E61" i="11"/>
  <c r="E64" i="11"/>
  <c r="D61" i="11"/>
  <c r="D63" i="11"/>
  <c r="B61" i="11"/>
  <c r="C63" i="11"/>
  <c r="B63" i="11"/>
  <c r="F66" i="11"/>
  <c r="F62" i="11"/>
  <c r="B66" i="11"/>
  <c r="D62" i="11"/>
  <c r="F65" i="11"/>
  <c r="C62" i="11"/>
  <c r="F64" i="11"/>
  <c r="B64" i="11"/>
  <c r="E66" i="11"/>
  <c r="E62" i="11"/>
  <c r="C61" i="11"/>
  <c r="G75" i="11" l="1"/>
  <c r="B73" i="11"/>
  <c r="D69" i="11"/>
  <c r="B69" i="11"/>
  <c r="F72" i="11"/>
  <c r="C69" i="11"/>
  <c r="E72" i="11"/>
  <c r="B72" i="11"/>
  <c r="F68" i="11"/>
  <c r="E71" i="11"/>
  <c r="D68" i="11"/>
  <c r="B71" i="11"/>
  <c r="C68" i="11"/>
  <c r="D70" i="11"/>
  <c r="B68" i="11"/>
  <c r="C70" i="11"/>
  <c r="F73" i="11"/>
  <c r="F69" i="11"/>
  <c r="E73" i="11"/>
  <c r="E69" i="11"/>
  <c r="E68" i="11"/>
  <c r="F71" i="11"/>
  <c r="B70" i="11"/>
  <c r="F80" i="11" l="1"/>
  <c r="F76" i="11"/>
  <c r="B80" i="11"/>
  <c r="E80" i="11"/>
  <c r="E76" i="11"/>
  <c r="D76" i="11"/>
  <c r="F79" i="11"/>
  <c r="C76" i="11"/>
  <c r="B79" i="11"/>
  <c r="F75" i="11"/>
  <c r="F78" i="11"/>
  <c r="E75" i="11"/>
  <c r="E78" i="11"/>
  <c r="D75" i="11"/>
  <c r="B78" i="11"/>
  <c r="C75" i="11"/>
  <c r="C77" i="11"/>
  <c r="B77" i="11"/>
  <c r="D77" i="11"/>
  <c r="E79" i="11"/>
  <c r="B76" i="11"/>
  <c r="B75" i="11"/>
  <c r="G82" i="11"/>
  <c r="G89" i="11" l="1"/>
  <c r="C84" i="11"/>
  <c r="B84" i="11"/>
  <c r="F87" i="11"/>
  <c r="E87" i="11"/>
  <c r="E83" i="11"/>
  <c r="F86" i="11"/>
  <c r="C83" i="11"/>
  <c r="E86" i="11"/>
  <c r="B83" i="11"/>
  <c r="B86" i="11"/>
  <c r="F82" i="11"/>
  <c r="F85" i="11"/>
  <c r="E82" i="11"/>
  <c r="B85" i="11"/>
  <c r="C82" i="11"/>
  <c r="D84" i="11"/>
  <c r="B82" i="11"/>
  <c r="F83" i="11"/>
  <c r="B87" i="11"/>
  <c r="E85" i="11"/>
  <c r="D83" i="11"/>
  <c r="D82" i="11"/>
  <c r="L45" i="5"/>
  <c r="J45" i="5"/>
  <c r="H45" i="5"/>
  <c r="L41" i="5"/>
  <c r="J41" i="5"/>
  <c r="H41" i="5"/>
  <c r="L37" i="5"/>
  <c r="J37" i="5"/>
  <c r="H37" i="5"/>
  <c r="G96" i="11" l="1"/>
  <c r="B92" i="11"/>
  <c r="C89" i="11"/>
  <c r="C91" i="11"/>
  <c r="D91" i="11"/>
  <c r="B89" i="11"/>
  <c r="B91" i="11"/>
  <c r="E94" i="11"/>
  <c r="E90" i="11"/>
  <c r="B94" i="11"/>
  <c r="D90" i="11"/>
  <c r="F93" i="11"/>
  <c r="C90" i="11"/>
  <c r="E93" i="11"/>
  <c r="B90" i="11"/>
  <c r="F92" i="11"/>
  <c r="E89" i="11"/>
  <c r="E92" i="11"/>
  <c r="D89" i="11"/>
  <c r="F90" i="11"/>
  <c r="F89" i="11"/>
  <c r="F94" i="11"/>
  <c r="B93" i="11"/>
  <c r="F99" i="11" l="1"/>
  <c r="E96" i="11"/>
  <c r="E99" i="11"/>
  <c r="D96" i="11"/>
  <c r="B99" i="11"/>
  <c r="C96" i="11"/>
  <c r="D98" i="11"/>
  <c r="B96" i="11"/>
  <c r="B98" i="11"/>
  <c r="F101" i="11"/>
  <c r="F97" i="11"/>
  <c r="E101" i="11"/>
  <c r="E97" i="11"/>
  <c r="B101" i="11"/>
  <c r="D97" i="11"/>
  <c r="E100" i="11"/>
  <c r="B97" i="11"/>
  <c r="B100" i="11"/>
  <c r="F96" i="11"/>
  <c r="C98" i="11"/>
  <c r="C97" i="11"/>
  <c r="F100" i="11"/>
  <c r="G103" i="11"/>
  <c r="G110" i="11" l="1"/>
  <c r="E107" i="11"/>
  <c r="B104" i="11"/>
  <c r="B107" i="11"/>
  <c r="F103" i="11"/>
  <c r="E103" i="11"/>
  <c r="F106" i="11"/>
  <c r="E106" i="11"/>
  <c r="D103" i="11"/>
  <c r="D105" i="11"/>
  <c r="B103" i="11"/>
  <c r="C105" i="11"/>
  <c r="B105" i="11"/>
  <c r="F108" i="11"/>
  <c r="F104" i="11"/>
  <c r="B108" i="11"/>
  <c r="D104" i="11"/>
  <c r="F107" i="11"/>
  <c r="C104" i="11"/>
  <c r="E108" i="11"/>
  <c r="B106" i="11"/>
  <c r="E104" i="11"/>
  <c r="C103" i="11"/>
  <c r="J49" i="5"/>
  <c r="L49" i="5"/>
  <c r="H49" i="5"/>
  <c r="L48" i="5"/>
  <c r="J48" i="5"/>
  <c r="H48" i="5"/>
  <c r="G117" i="11" l="1"/>
  <c r="B115" i="11"/>
  <c r="D111" i="11"/>
  <c r="F114" i="11"/>
  <c r="C111" i="11"/>
  <c r="E114" i="11"/>
  <c r="B111" i="11"/>
  <c r="B114" i="11"/>
  <c r="F110" i="11"/>
  <c r="E113" i="11"/>
  <c r="D110" i="11"/>
  <c r="B113" i="11"/>
  <c r="C110" i="11"/>
  <c r="D112" i="11"/>
  <c r="B110" i="11"/>
  <c r="C112" i="11"/>
  <c r="F115" i="11"/>
  <c r="F111" i="11"/>
  <c r="E115" i="11"/>
  <c r="E111" i="11"/>
  <c r="F113" i="11"/>
  <c r="E110" i="11"/>
  <c r="B112" i="11"/>
  <c r="J30" i="5"/>
  <c r="J25" i="5"/>
  <c r="J20" i="5"/>
  <c r="J31" i="5"/>
  <c r="J21" i="5"/>
  <c r="J26" i="5"/>
  <c r="F122" i="11" l="1"/>
  <c r="F118" i="11"/>
  <c r="D118" i="11"/>
  <c r="E122" i="11"/>
  <c r="E118" i="11"/>
  <c r="B122" i="11"/>
  <c r="F121" i="11"/>
  <c r="C118" i="11"/>
  <c r="B121" i="11"/>
  <c r="F117" i="11"/>
  <c r="F120" i="11"/>
  <c r="E117" i="11"/>
  <c r="D119" i="11"/>
  <c r="E120" i="11"/>
  <c r="D117" i="11"/>
  <c r="B120" i="11"/>
  <c r="C117" i="11"/>
  <c r="C119" i="11"/>
  <c r="B119" i="11"/>
  <c r="E121" i="11"/>
  <c r="B118" i="11"/>
  <c r="B117" i="11"/>
  <c r="G124" i="11"/>
  <c r="J17" i="5"/>
  <c r="C45" i="5" s="1"/>
  <c r="J15" i="5"/>
  <c r="C41" i="5" s="1"/>
  <c r="J13" i="5"/>
  <c r="C37" i="5" s="1"/>
  <c r="J32" i="5"/>
  <c r="J27" i="5"/>
  <c r="J22" i="5"/>
  <c r="C126" i="11" l="1"/>
  <c r="B126" i="11"/>
  <c r="F129" i="11"/>
  <c r="F125" i="11"/>
  <c r="E129" i="11"/>
  <c r="E125" i="11"/>
  <c r="F128" i="11"/>
  <c r="C125" i="11"/>
  <c r="E128" i="11"/>
  <c r="B125" i="11"/>
  <c r="B128" i="11"/>
  <c r="F124" i="11"/>
  <c r="D124" i="11"/>
  <c r="F127" i="11"/>
  <c r="E124" i="11"/>
  <c r="E127" i="11"/>
  <c r="B127" i="11"/>
  <c r="C124" i="11"/>
  <c r="D126" i="11"/>
  <c r="B124" i="11"/>
  <c r="B129" i="11"/>
  <c r="D125" i="11"/>
  <c r="G131" i="11"/>
  <c r="J28" i="5"/>
  <c r="J23" i="5"/>
  <c r="J33" i="5"/>
  <c r="G138" i="11" l="1"/>
  <c r="B134" i="11"/>
  <c r="C131" i="11"/>
  <c r="D133" i="11"/>
  <c r="B131" i="11"/>
  <c r="C133" i="11"/>
  <c r="B133" i="11"/>
  <c r="E136" i="11"/>
  <c r="E132" i="11"/>
  <c r="B135" i="11"/>
  <c r="B136" i="11"/>
  <c r="D132" i="11"/>
  <c r="F131" i="11"/>
  <c r="F135" i="11"/>
  <c r="C132" i="11"/>
  <c r="E135" i="11"/>
  <c r="B132" i="11"/>
  <c r="F134" i="11"/>
  <c r="E131" i="11"/>
  <c r="E134" i="11"/>
  <c r="D131" i="11"/>
  <c r="F136" i="11"/>
  <c r="F132" i="11"/>
  <c r="L13" i="3"/>
  <c r="F141" i="11" l="1"/>
  <c r="E138" i="11"/>
  <c r="E141" i="11"/>
  <c r="D138" i="11"/>
  <c r="B141" i="11"/>
  <c r="C138" i="11"/>
  <c r="D140" i="11"/>
  <c r="B138" i="11"/>
  <c r="B140" i="11"/>
  <c r="F143" i="11"/>
  <c r="F139" i="11"/>
  <c r="E143" i="11"/>
  <c r="E139" i="11"/>
  <c r="C139" i="11"/>
  <c r="B143" i="11"/>
  <c r="D139" i="11"/>
  <c r="F142" i="11"/>
  <c r="E142" i="11"/>
  <c r="B139" i="11"/>
  <c r="B142" i="11"/>
  <c r="F138" i="11"/>
  <c r="C140" i="11"/>
  <c r="G145" i="11"/>
  <c r="L17" i="3"/>
  <c r="L15" i="3"/>
  <c r="I17" i="3"/>
  <c r="I15" i="3"/>
  <c r="I13" i="3"/>
  <c r="G152" i="11" l="1"/>
  <c r="E149" i="11"/>
  <c r="B146" i="11"/>
  <c r="B149" i="11"/>
  <c r="F145" i="11"/>
  <c r="F148" i="11"/>
  <c r="E145" i="11"/>
  <c r="E148" i="11"/>
  <c r="D145" i="11"/>
  <c r="D147" i="11"/>
  <c r="B145" i="11"/>
  <c r="C147" i="11"/>
  <c r="E150" i="11"/>
  <c r="B147" i="11"/>
  <c r="E146" i="11"/>
  <c r="F150" i="11"/>
  <c r="F146" i="11"/>
  <c r="B150" i="11"/>
  <c r="D146" i="11"/>
  <c r="F149" i="11"/>
  <c r="C146" i="11"/>
  <c r="B148" i="11"/>
  <c r="C145" i="11"/>
  <c r="H37" i="1" a="1"/>
  <c r="H37" i="1" s="1"/>
  <c r="I37" i="1" a="1"/>
  <c r="I37" i="1" s="1"/>
  <c r="J37" i="1"/>
  <c r="G159" i="11" l="1"/>
  <c r="B157" i="11"/>
  <c r="D153" i="11"/>
  <c r="F156" i="11"/>
  <c r="C153" i="11"/>
  <c r="E156" i="11"/>
  <c r="B153" i="11"/>
  <c r="B156" i="11"/>
  <c r="F152" i="11"/>
  <c r="N77" i="11" s="1"/>
  <c r="T77" i="11" s="1"/>
  <c r="Y77" i="11" s="1"/>
  <c r="E155" i="11"/>
  <c r="D152" i="11"/>
  <c r="L77" i="11" s="1"/>
  <c r="R77" i="11" s="1"/>
  <c r="W77" i="11" s="1"/>
  <c r="B154" i="11"/>
  <c r="B155" i="11"/>
  <c r="C152" i="11"/>
  <c r="K77" i="11" s="1"/>
  <c r="Q77" i="11" s="1"/>
  <c r="V77" i="11" s="1"/>
  <c r="D154" i="11"/>
  <c r="B152" i="11"/>
  <c r="J77" i="11" s="1"/>
  <c r="C154" i="11"/>
  <c r="F157" i="11"/>
  <c r="F153" i="11"/>
  <c r="E157" i="11"/>
  <c r="E153" i="11"/>
  <c r="F155" i="11"/>
  <c r="E152" i="11"/>
  <c r="M77" i="11" s="1"/>
  <c r="S77" i="11" s="1"/>
  <c r="CX32" i="4"/>
  <c r="CX31" i="4"/>
  <c r="CX30" i="4"/>
  <c r="CX27" i="4"/>
  <c r="CX26" i="4"/>
  <c r="CX25" i="4"/>
  <c r="CX22" i="4"/>
  <c r="CX21" i="4"/>
  <c r="CX20" i="4"/>
  <c r="CX16" i="4"/>
  <c r="CX17" i="4"/>
  <c r="CX15" i="4"/>
  <c r="V13" i="4"/>
  <c r="V12" i="4"/>
  <c r="AA77" i="11" l="1" a="1"/>
  <c r="AA77" i="11" s="1"/>
  <c r="P77" i="11"/>
  <c r="U77" i="11" s="1"/>
  <c r="F164" i="11"/>
  <c r="F160" i="11"/>
  <c r="E164" i="11"/>
  <c r="E160" i="11"/>
  <c r="B164" i="11"/>
  <c r="D160" i="11"/>
  <c r="F163" i="11"/>
  <c r="C160" i="11"/>
  <c r="B163" i="11"/>
  <c r="F159" i="11"/>
  <c r="N78" i="11" s="1"/>
  <c r="T78" i="11" s="1"/>
  <c r="Y78" i="11" s="1"/>
  <c r="F162" i="11"/>
  <c r="E159" i="11"/>
  <c r="M78" i="11" s="1"/>
  <c r="S78" i="11" s="1"/>
  <c r="E162" i="11"/>
  <c r="D159" i="11"/>
  <c r="L78" i="11" s="1"/>
  <c r="R78" i="11" s="1"/>
  <c r="W78" i="11" s="1"/>
  <c r="D161" i="11"/>
  <c r="B162" i="11"/>
  <c r="C159" i="11"/>
  <c r="K78" i="11" s="1"/>
  <c r="Q78" i="11" s="1"/>
  <c r="V78" i="11" s="1"/>
  <c r="B159" i="11"/>
  <c r="J78" i="11" s="1"/>
  <c r="C161" i="11"/>
  <c r="B161" i="11"/>
  <c r="E163" i="11"/>
  <c r="B160" i="11"/>
  <c r="G166" i="11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U67" i="2"/>
  <c r="K37" i="1" s="1" a="1"/>
  <c r="K37" i="1" s="1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C7" i="2"/>
  <c r="C8" i="2"/>
  <c r="C9" i="2"/>
  <c r="C10" i="2"/>
  <c r="C11" i="2"/>
  <c r="G173" i="11" l="1"/>
  <c r="C168" i="11"/>
  <c r="B168" i="11"/>
  <c r="F171" i="11"/>
  <c r="F167" i="11"/>
  <c r="E171" i="11"/>
  <c r="E167" i="11"/>
  <c r="F170" i="11"/>
  <c r="C167" i="11"/>
  <c r="E169" i="11"/>
  <c r="E170" i="11"/>
  <c r="B167" i="11"/>
  <c r="D166" i="11"/>
  <c r="L79" i="11" s="1"/>
  <c r="R79" i="11" s="1"/>
  <c r="W79" i="11" s="1"/>
  <c r="B170" i="11"/>
  <c r="F166" i="11"/>
  <c r="N79" i="11" s="1"/>
  <c r="T79" i="11" s="1"/>
  <c r="Y79" i="11" s="1"/>
  <c r="F169" i="11"/>
  <c r="E166" i="11"/>
  <c r="M79" i="11" s="1"/>
  <c r="S79" i="11" s="1"/>
  <c r="B169" i="11"/>
  <c r="C166" i="11"/>
  <c r="K79" i="11" s="1"/>
  <c r="Q79" i="11" s="1"/>
  <c r="V79" i="11" s="1"/>
  <c r="D168" i="11"/>
  <c r="B166" i="11"/>
  <c r="J79" i="11" s="1"/>
  <c r="B171" i="11"/>
  <c r="D167" i="11"/>
  <c r="P78" i="11"/>
  <c r="U78" i="11" s="1"/>
  <c r="AA78" i="11" a="1"/>
  <c r="AA78" i="11" s="1"/>
  <c r="K49" i="1" a="1"/>
  <c r="K49" i="1" s="1"/>
  <c r="J49" i="1"/>
  <c r="K46" i="1" a="1"/>
  <c r="K46" i="1" s="1"/>
  <c r="J46" i="1"/>
  <c r="K43" i="1" a="1"/>
  <c r="K43" i="1" s="1"/>
  <c r="J43" i="1"/>
  <c r="K40" i="1" a="1"/>
  <c r="K40" i="1" s="1"/>
  <c r="J40" i="1"/>
  <c r="K34" i="1" a="1"/>
  <c r="K34" i="1" s="1"/>
  <c r="J34" i="1"/>
  <c r="K31" i="1" a="1"/>
  <c r="K31" i="1" s="1"/>
  <c r="J31" i="1"/>
  <c r="K28" i="1" a="1"/>
  <c r="K28" i="1" s="1"/>
  <c r="J28" i="1"/>
  <c r="K25" i="1" a="1"/>
  <c r="K25" i="1" s="1"/>
  <c r="J25" i="1"/>
  <c r="K22" i="1" a="1"/>
  <c r="K22" i="1" s="1"/>
  <c r="J22" i="1"/>
  <c r="K19" i="1" a="1"/>
  <c r="K19" i="1" s="1"/>
  <c r="J19" i="1"/>
  <c r="K16" i="1" a="1"/>
  <c r="K16" i="1" s="1"/>
  <c r="J16" i="1"/>
  <c r="K13" i="1" a="1"/>
  <c r="K13" i="1" s="1"/>
  <c r="J13" i="1"/>
  <c r="P79" i="11" l="1"/>
  <c r="U79" i="11" s="1"/>
  <c r="AA79" i="11" a="1"/>
  <c r="AA79" i="11" s="1"/>
  <c r="G180" i="11"/>
  <c r="B176" i="11"/>
  <c r="C173" i="11"/>
  <c r="K80" i="11" s="1"/>
  <c r="Q80" i="11" s="1"/>
  <c r="D175" i="11"/>
  <c r="B173" i="11"/>
  <c r="J80" i="11" s="1"/>
  <c r="C175" i="11"/>
  <c r="B175" i="11"/>
  <c r="E178" i="11"/>
  <c r="E174" i="11"/>
  <c r="B177" i="11"/>
  <c r="B178" i="11"/>
  <c r="D174" i="11"/>
  <c r="F177" i="11"/>
  <c r="C174" i="11"/>
  <c r="F173" i="11"/>
  <c r="N80" i="11" s="1"/>
  <c r="T80" i="11" s="1"/>
  <c r="Y80" i="11" s="1"/>
  <c r="E177" i="11"/>
  <c r="B174" i="11"/>
  <c r="F176" i="11"/>
  <c r="E173" i="11"/>
  <c r="M80" i="11" s="1"/>
  <c r="S80" i="11" s="1"/>
  <c r="E176" i="11"/>
  <c r="D173" i="11"/>
  <c r="L80" i="11" s="1"/>
  <c r="R80" i="11" s="1"/>
  <c r="W80" i="11" s="1"/>
  <c r="F178" i="11"/>
  <c r="F174" i="11"/>
  <c r="I49" i="1" a="1"/>
  <c r="I49" i="1" s="1"/>
  <c r="H49" i="1" a="1"/>
  <c r="H49" i="1" s="1"/>
  <c r="I46" i="1" a="1"/>
  <c r="I46" i="1" s="1"/>
  <c r="H46" i="1" a="1"/>
  <c r="H46" i="1" s="1"/>
  <c r="I43" i="1" a="1"/>
  <c r="I43" i="1" s="1"/>
  <c r="H43" i="1" a="1"/>
  <c r="H43" i="1" s="1"/>
  <c r="I40" i="1" a="1"/>
  <c r="I40" i="1" s="1"/>
  <c r="H40" i="1" a="1"/>
  <c r="H40" i="1" s="1"/>
  <c r="I34" i="1" a="1"/>
  <c r="I34" i="1" s="1"/>
  <c r="H34" i="1" a="1"/>
  <c r="H34" i="1" s="1"/>
  <c r="I31" i="1" a="1"/>
  <c r="I31" i="1" s="1"/>
  <c r="H31" i="1" a="1"/>
  <c r="H31" i="1" s="1"/>
  <c r="I28" i="1" a="1"/>
  <c r="I28" i="1" s="1"/>
  <c r="H28" i="1" a="1"/>
  <c r="H28" i="1" s="1"/>
  <c r="I25" i="1" a="1"/>
  <c r="I25" i="1" s="1"/>
  <c r="H25" i="1" a="1"/>
  <c r="H25" i="1" s="1"/>
  <c r="I22" i="1" a="1"/>
  <c r="I22" i="1" s="1"/>
  <c r="H22" i="1" a="1"/>
  <c r="H22" i="1" s="1"/>
  <c r="I19" i="1" a="1"/>
  <c r="I19" i="1" s="1"/>
  <c r="H19" i="1" a="1"/>
  <c r="H19" i="1" s="1"/>
  <c r="I16" i="1" a="1"/>
  <c r="I16" i="1" s="1"/>
  <c r="H16" i="1" a="1"/>
  <c r="H16" i="1" s="1"/>
  <c r="I13" i="1" a="1"/>
  <c r="I13" i="1" s="1"/>
  <c r="H13" i="1" a="1"/>
  <c r="H13" i="1" s="1"/>
  <c r="P80" i="11" l="1"/>
  <c r="U80" i="11" s="1"/>
  <c r="AA80" i="11" a="1"/>
  <c r="AA80" i="11" s="1"/>
  <c r="F183" i="11"/>
  <c r="E180" i="11"/>
  <c r="M81" i="11" s="1"/>
  <c r="S81" i="11" s="1"/>
  <c r="E183" i="11"/>
  <c r="D180" i="11"/>
  <c r="L81" i="11" s="1"/>
  <c r="R81" i="11" s="1"/>
  <c r="W81" i="11" s="1"/>
  <c r="B183" i="11"/>
  <c r="C180" i="11"/>
  <c r="K81" i="11" s="1"/>
  <c r="Q81" i="11" s="1"/>
  <c r="D182" i="11"/>
  <c r="B180" i="11"/>
  <c r="J81" i="11" s="1"/>
  <c r="B182" i="11"/>
  <c r="F184" i="11"/>
  <c r="F185" i="11"/>
  <c r="F181" i="11"/>
  <c r="C181" i="11"/>
  <c r="E185" i="11"/>
  <c r="E181" i="11"/>
  <c r="B185" i="11"/>
  <c r="D181" i="11"/>
  <c r="E184" i="11"/>
  <c r="B181" i="11"/>
  <c r="B184" i="11"/>
  <c r="F180" i="11"/>
  <c r="N81" i="11" s="1"/>
  <c r="T81" i="11" s="1"/>
  <c r="Y81" i="11" s="1"/>
  <c r="C182" i="11"/>
  <c r="G187" i="11"/>
  <c r="P81" i="11" l="1"/>
  <c r="U81" i="11" s="1"/>
  <c r="AA81" i="11" a="1"/>
  <c r="AA81" i="11" s="1"/>
  <c r="G194" i="11"/>
  <c r="E191" i="11"/>
  <c r="B188" i="11"/>
  <c r="B191" i="11"/>
  <c r="F187" i="11"/>
  <c r="N82" i="11" s="1"/>
  <c r="T82" i="11" s="1"/>
  <c r="Y82" i="11" s="1"/>
  <c r="F190" i="11"/>
  <c r="E187" i="11"/>
  <c r="M82" i="11" s="1"/>
  <c r="S82" i="11" s="1"/>
  <c r="E190" i="11"/>
  <c r="D187" i="11"/>
  <c r="L82" i="11" s="1"/>
  <c r="R82" i="11" s="1"/>
  <c r="W82" i="11" s="1"/>
  <c r="D189" i="11"/>
  <c r="B187" i="11"/>
  <c r="J82" i="11" s="1"/>
  <c r="C189" i="11"/>
  <c r="B189" i="11"/>
  <c r="E188" i="11"/>
  <c r="F192" i="11"/>
  <c r="F188" i="11"/>
  <c r="E192" i="11"/>
  <c r="B192" i="11"/>
  <c r="D188" i="11"/>
  <c r="F191" i="11"/>
  <c r="C188" i="11"/>
  <c r="B190" i="11"/>
  <c r="C187" i="11"/>
  <c r="K82" i="11" s="1"/>
  <c r="Q82" i="11" s="1"/>
  <c r="V82" i="11" s="1"/>
  <c r="P82" i="11" l="1"/>
  <c r="U82" i="11" s="1"/>
  <c r="AA82" i="11" a="1"/>
  <c r="AA82" i="11" s="1"/>
  <c r="G201" i="11"/>
  <c r="B199" i="11"/>
  <c r="D195" i="11"/>
  <c r="F198" i="11"/>
  <c r="C195" i="11"/>
  <c r="E198" i="11"/>
  <c r="B195" i="11"/>
  <c r="B198" i="11"/>
  <c r="F194" i="11"/>
  <c r="N83" i="11" s="1"/>
  <c r="T83" i="11" s="1"/>
  <c r="Y83" i="11" s="1"/>
  <c r="E197" i="11"/>
  <c r="D194" i="11"/>
  <c r="L83" i="11" s="1"/>
  <c r="R83" i="11" s="1"/>
  <c r="W83" i="11" s="1"/>
  <c r="B197" i="11"/>
  <c r="C194" i="11"/>
  <c r="K83" i="11" s="1"/>
  <c r="Q83" i="11" s="1"/>
  <c r="V83" i="11" s="1"/>
  <c r="B196" i="11"/>
  <c r="D196" i="11"/>
  <c r="B194" i="11"/>
  <c r="J83" i="11" s="1"/>
  <c r="C196" i="11"/>
  <c r="F199" i="11"/>
  <c r="F195" i="11"/>
  <c r="E199" i="11"/>
  <c r="E195" i="11"/>
  <c r="F197" i="11"/>
  <c r="E194" i="11"/>
  <c r="M83" i="11" s="1"/>
  <c r="S83" i="11" s="1"/>
  <c r="F206" i="11" l="1"/>
  <c r="F202" i="11"/>
  <c r="E206" i="11"/>
  <c r="E202" i="11"/>
  <c r="B206" i="11"/>
  <c r="D202" i="11"/>
  <c r="F205" i="11"/>
  <c r="C202" i="11"/>
  <c r="B205" i="11"/>
  <c r="F201" i="11"/>
  <c r="B201" i="11"/>
  <c r="F204" i="11"/>
  <c r="E201" i="11"/>
  <c r="M84" i="11" s="1"/>
  <c r="S84" i="11" s="1"/>
  <c r="X84" i="11" s="1"/>
  <c r="E204" i="11"/>
  <c r="D201" i="11"/>
  <c r="L84" i="11" s="1"/>
  <c r="R84" i="11" s="1"/>
  <c r="W84" i="11" s="1"/>
  <c r="D203" i="11"/>
  <c r="B204" i="11"/>
  <c r="C201" i="11"/>
  <c r="K84" i="11" s="1"/>
  <c r="Q84" i="11" s="1"/>
  <c r="C203" i="11"/>
  <c r="B203" i="11"/>
  <c r="B202" i="11"/>
  <c r="E205" i="11"/>
  <c r="G208" i="11"/>
  <c r="P83" i="11"/>
  <c r="U83" i="11" s="1"/>
  <c r="AA83" i="11" a="1"/>
  <c r="AA83" i="11" s="1"/>
  <c r="G215" i="11" l="1"/>
  <c r="C210" i="11"/>
  <c r="B210" i="11"/>
  <c r="F213" i="11"/>
  <c r="F209" i="11"/>
  <c r="E213" i="11"/>
  <c r="E209" i="11"/>
  <c r="F212" i="11"/>
  <c r="C209" i="11"/>
  <c r="E211" i="11"/>
  <c r="E212" i="11"/>
  <c r="B209" i="11"/>
  <c r="D208" i="11"/>
  <c r="B212" i="11"/>
  <c r="F208" i="11"/>
  <c r="N85" i="11" s="1"/>
  <c r="T85" i="11" s="1"/>
  <c r="Y85" i="11" s="1"/>
  <c r="F211" i="11"/>
  <c r="E208" i="11"/>
  <c r="B211" i="11"/>
  <c r="C208" i="11"/>
  <c r="D210" i="11"/>
  <c r="B208" i="11"/>
  <c r="B213" i="11"/>
  <c r="D209" i="11"/>
  <c r="G222" i="11" l="1"/>
  <c r="B218" i="11"/>
  <c r="C215" i="11"/>
  <c r="D217" i="11"/>
  <c r="B215" i="11"/>
  <c r="C217" i="11"/>
  <c r="B217" i="11"/>
  <c r="E220" i="11"/>
  <c r="E216" i="11"/>
  <c r="B219" i="11"/>
  <c r="B220" i="11"/>
  <c r="D216" i="11"/>
  <c r="F219" i="11"/>
  <c r="C216" i="11"/>
  <c r="F215" i="11"/>
  <c r="E219" i="11"/>
  <c r="B216" i="11"/>
  <c r="F218" i="11"/>
  <c r="E215" i="11"/>
  <c r="E218" i="11"/>
  <c r="D215" i="11"/>
  <c r="F220" i="11"/>
  <c r="F216" i="11"/>
  <c r="F225" i="11" l="1"/>
  <c r="E222" i="11"/>
  <c r="E225" i="11"/>
  <c r="D222" i="11"/>
  <c r="B225" i="11"/>
  <c r="C222" i="11"/>
  <c r="D224" i="11"/>
  <c r="B222" i="11"/>
  <c r="B224" i="11"/>
  <c r="F226" i="11"/>
  <c r="F227" i="11"/>
  <c r="F223" i="11"/>
  <c r="C223" i="11"/>
  <c r="E227" i="11"/>
  <c r="E223" i="11"/>
  <c r="B227" i="11"/>
  <c r="D223" i="11"/>
  <c r="E226" i="11"/>
  <c r="B223" i="11"/>
  <c r="B226" i="11"/>
  <c r="F222" i="11"/>
  <c r="C224" i="11"/>
  <c r="G229" i="11"/>
  <c r="G236" i="11" l="1"/>
  <c r="E233" i="11"/>
  <c r="B230" i="11"/>
  <c r="B233" i="11"/>
  <c r="F229" i="11"/>
  <c r="F232" i="11"/>
  <c r="E229" i="11"/>
  <c r="E232" i="11"/>
  <c r="D229" i="11"/>
  <c r="D231" i="11"/>
  <c r="B229" i="11"/>
  <c r="C231" i="11"/>
  <c r="E234" i="11"/>
  <c r="B231" i="11"/>
  <c r="E230" i="11"/>
  <c r="F234" i="11"/>
  <c r="F230" i="11"/>
  <c r="B234" i="11"/>
  <c r="D230" i="11"/>
  <c r="F233" i="11"/>
  <c r="C230" i="11"/>
  <c r="B232" i="11"/>
  <c r="C229" i="11"/>
  <c r="G243" i="11" l="1"/>
  <c r="B241" i="11"/>
  <c r="D237" i="11"/>
  <c r="F240" i="11"/>
  <c r="C237" i="11"/>
  <c r="E240" i="11"/>
  <c r="B237" i="11"/>
  <c r="B240" i="11"/>
  <c r="F236" i="11"/>
  <c r="E239" i="11"/>
  <c r="D236" i="11"/>
  <c r="B238" i="11"/>
  <c r="B239" i="11"/>
  <c r="C236" i="11"/>
  <c r="D238" i="11"/>
  <c r="B236" i="11"/>
  <c r="C238" i="11"/>
  <c r="F241" i="11"/>
  <c r="F237" i="11"/>
  <c r="E241" i="11"/>
  <c r="E237" i="11"/>
  <c r="F239" i="11"/>
  <c r="E236" i="11"/>
  <c r="F248" i="11" l="1"/>
  <c r="F244" i="11"/>
  <c r="E248" i="11"/>
  <c r="E244" i="11"/>
  <c r="B248" i="11"/>
  <c r="D244" i="11"/>
  <c r="F247" i="11"/>
  <c r="C244" i="11"/>
  <c r="E247" i="11"/>
  <c r="B247" i="11"/>
  <c r="F243" i="11"/>
  <c r="F246" i="11"/>
  <c r="E243" i="11"/>
  <c r="D245" i="11"/>
  <c r="E246" i="11"/>
  <c r="D243" i="11"/>
  <c r="B243" i="11"/>
  <c r="B246" i="11"/>
  <c r="C243" i="11"/>
  <c r="C245" i="11"/>
  <c r="B245" i="11"/>
  <c r="B244" i="11"/>
  <c r="G250" i="11"/>
  <c r="G257" i="11" l="1"/>
  <c r="C252" i="11"/>
  <c r="B252" i="11"/>
  <c r="F255" i="11"/>
  <c r="F251" i="11"/>
  <c r="E255" i="11"/>
  <c r="E251" i="11"/>
  <c r="B255" i="11"/>
  <c r="F254" i="11"/>
  <c r="C251" i="11"/>
  <c r="D250" i="11"/>
  <c r="E254" i="11"/>
  <c r="B251" i="11"/>
  <c r="B254" i="11"/>
  <c r="F250" i="11"/>
  <c r="E253" i="11"/>
  <c r="F253" i="11"/>
  <c r="E250" i="11"/>
  <c r="B253" i="11"/>
  <c r="C250" i="11"/>
  <c r="D252" i="11"/>
  <c r="B250" i="11"/>
  <c r="D251" i="11"/>
  <c r="G264" i="11" l="1"/>
  <c r="B260" i="11"/>
  <c r="C257" i="11"/>
  <c r="D259" i="11"/>
  <c r="B257" i="11"/>
  <c r="C259" i="11"/>
  <c r="B259" i="11"/>
  <c r="F262" i="11"/>
  <c r="E262" i="11"/>
  <c r="E258" i="11"/>
  <c r="B261" i="11"/>
  <c r="B262" i="11"/>
  <c r="D258" i="11"/>
  <c r="F257" i="11"/>
  <c r="F261" i="11"/>
  <c r="C258" i="11"/>
  <c r="E261" i="11"/>
  <c r="B258" i="11"/>
  <c r="F260" i="11"/>
  <c r="E257" i="11"/>
  <c r="E260" i="11"/>
  <c r="D257" i="11"/>
  <c r="F258" i="11"/>
  <c r="F267" i="11" l="1"/>
  <c r="E264" i="11"/>
  <c r="E267" i="11"/>
  <c r="D264" i="11"/>
  <c r="B267" i="11"/>
  <c r="C264" i="11"/>
  <c r="D266" i="11"/>
  <c r="B264" i="11"/>
  <c r="C266" i="11"/>
  <c r="B266" i="11"/>
  <c r="F269" i="11"/>
  <c r="F265" i="11"/>
  <c r="F268" i="11"/>
  <c r="E269" i="11"/>
  <c r="E265" i="11"/>
  <c r="C265" i="11"/>
  <c r="B269" i="11"/>
  <c r="D265" i="11"/>
  <c r="E268" i="11"/>
  <c r="B265" i="11"/>
  <c r="B268" i="11"/>
  <c r="F264" i="11"/>
  <c r="G271" i="11"/>
  <c r="G278" i="11" l="1"/>
  <c r="E275" i="11"/>
  <c r="B272" i="11"/>
  <c r="B275" i="11"/>
  <c r="F271" i="11"/>
  <c r="F274" i="11"/>
  <c r="E271" i="11"/>
  <c r="E274" i="11"/>
  <c r="D271" i="11"/>
  <c r="B274" i="11"/>
  <c r="C271" i="11"/>
  <c r="D273" i="11"/>
  <c r="B271" i="11"/>
  <c r="C273" i="11"/>
  <c r="E276" i="11"/>
  <c r="B273" i="11"/>
  <c r="F276" i="11"/>
  <c r="F272" i="11"/>
  <c r="E272" i="11"/>
  <c r="B276" i="11"/>
  <c r="D272" i="11"/>
  <c r="F275" i="11"/>
  <c r="C272" i="11"/>
  <c r="G285" i="11" l="1"/>
  <c r="B283" i="11"/>
  <c r="D279" i="11"/>
  <c r="F282" i="11"/>
  <c r="C279" i="11"/>
  <c r="E282" i="11"/>
  <c r="B279" i="11"/>
  <c r="B282" i="11"/>
  <c r="F278" i="11"/>
  <c r="F281" i="11"/>
  <c r="E281" i="11"/>
  <c r="D278" i="11"/>
  <c r="B281" i="11"/>
  <c r="C278" i="11"/>
  <c r="D280" i="11"/>
  <c r="B278" i="11"/>
  <c r="B280" i="11"/>
  <c r="C280" i="11"/>
  <c r="F283" i="11"/>
  <c r="F279" i="11"/>
  <c r="E283" i="11"/>
  <c r="E279" i="11"/>
  <c r="E278" i="11"/>
  <c r="F290" i="11" l="1"/>
  <c r="N86" i="11" s="1"/>
  <c r="T86" i="11" s="1"/>
  <c r="Y86" i="11" s="1"/>
  <c r="F286" i="11"/>
  <c r="E290" i="11"/>
  <c r="E286" i="11"/>
  <c r="B290" i="11"/>
  <c r="J84" i="11" s="1"/>
  <c r="D286" i="11"/>
  <c r="F289" i="11"/>
  <c r="C286" i="11"/>
  <c r="E289" i="11"/>
  <c r="B289" i="11"/>
  <c r="F285" i="11"/>
  <c r="N96" i="11" s="1"/>
  <c r="T96" i="11" s="1"/>
  <c r="Y96" i="11" s="1"/>
  <c r="B285" i="11"/>
  <c r="J96" i="11" s="1"/>
  <c r="F288" i="11"/>
  <c r="E285" i="11"/>
  <c r="M96" i="11" s="1"/>
  <c r="S96" i="11" s="1"/>
  <c r="E288" i="11"/>
  <c r="D285" i="11"/>
  <c r="B288" i="11"/>
  <c r="C285" i="11"/>
  <c r="D287" i="11"/>
  <c r="C287" i="11"/>
  <c r="K85" i="11" s="1"/>
  <c r="Q85" i="11" s="1"/>
  <c r="V85" i="11" s="1"/>
  <c r="B287" i="11"/>
  <c r="B286" i="11"/>
  <c r="L85" i="11"/>
  <c r="R85" i="11" s="1"/>
  <c r="W85" i="11" s="1"/>
  <c r="K90" i="11"/>
  <c r="Q90" i="11" s="1"/>
  <c r="V90" i="11" s="1"/>
  <c r="N84" i="11"/>
  <c r="T84" i="11" s="1"/>
  <c r="Y84" i="11" s="1"/>
  <c r="M90" i="11"/>
  <c r="S90" i="11" s="1"/>
  <c r="N87" i="11"/>
  <c r="T87" i="11" s="1"/>
  <c r="Y87" i="11" s="1"/>
  <c r="M87" i="11"/>
  <c r="S87" i="11" s="1"/>
  <c r="M92" i="11"/>
  <c r="S92" i="11" s="1"/>
  <c r="X92" i="11" s="1"/>
  <c r="J85" i="11"/>
  <c r="L94" i="11"/>
  <c r="R94" i="11" s="1"/>
  <c r="W94" i="11" s="1"/>
  <c r="K92" i="11"/>
  <c r="Q92" i="11" s="1"/>
  <c r="V92" i="11" s="1"/>
  <c r="J93" i="11"/>
  <c r="J88" i="11"/>
  <c r="M88" i="11"/>
  <c r="S88" i="11" s="1"/>
  <c r="N94" i="11"/>
  <c r="T94" i="11" s="1"/>
  <c r="Y94" i="11" s="1"/>
  <c r="J94" i="11"/>
  <c r="K91" i="11"/>
  <c r="Q91" i="11" s="1"/>
  <c r="V91" i="11" s="1"/>
  <c r="M93" i="11"/>
  <c r="S93" i="11" s="1"/>
  <c r="N93" i="11"/>
  <c r="T93" i="11" s="1"/>
  <c r="Y93" i="11" s="1"/>
  <c r="M95" i="11"/>
  <c r="S95" i="11" s="1"/>
  <c r="M94" i="11"/>
  <c r="S94" i="11" s="1"/>
  <c r="L92" i="11"/>
  <c r="R92" i="11" s="1"/>
  <c r="W92" i="11" s="1"/>
  <c r="J87" i="11"/>
  <c r="L89" i="11"/>
  <c r="R89" i="11" s="1"/>
  <c r="W89" i="11" s="1"/>
  <c r="J90" i="11"/>
  <c r="L86" i="11"/>
  <c r="R86" i="11" s="1"/>
  <c r="W86" i="11" s="1"/>
  <c r="K94" i="11"/>
  <c r="Q94" i="11" s="1"/>
  <c r="N88" i="11"/>
  <c r="T88" i="11" s="1"/>
  <c r="Y88" i="11" s="1"/>
  <c r="K88" i="11"/>
  <c r="Q88" i="11" s="1"/>
  <c r="V88" i="11" s="1"/>
  <c r="L88" i="11"/>
  <c r="R88" i="11" s="1"/>
  <c r="W88" i="11" s="1"/>
  <c r="L91" i="11"/>
  <c r="R91" i="11" s="1"/>
  <c r="W91" i="11" s="1"/>
  <c r="J91" i="11"/>
  <c r="K86" i="11"/>
  <c r="Q86" i="11" s="1"/>
  <c r="V86" i="11" s="1"/>
  <c r="N91" i="11"/>
  <c r="T91" i="11" s="1"/>
  <c r="Y91" i="11" s="1"/>
  <c r="M85" i="11"/>
  <c r="S85" i="11" s="1"/>
  <c r="K96" i="11"/>
  <c r="Q96" i="11" s="1"/>
  <c r="V96" i="11" s="1"/>
  <c r="L87" i="11"/>
  <c r="R87" i="11" s="1"/>
  <c r="W87" i="11" s="1"/>
  <c r="L90" i="11"/>
  <c r="R90" i="11" s="1"/>
  <c r="W90" i="11" s="1"/>
  <c r="M86" i="11"/>
  <c r="S86" i="11" s="1"/>
  <c r="K93" i="11"/>
  <c r="Q93" i="11" s="1"/>
  <c r="V93" i="11" s="1"/>
  <c r="L93" i="11"/>
  <c r="R93" i="11" s="1"/>
  <c r="W93" i="11" s="1"/>
  <c r="K95" i="11"/>
  <c r="Q95" i="11" s="1"/>
  <c r="V95" i="11" s="1"/>
  <c r="N92" i="11"/>
  <c r="T92" i="11" s="1"/>
  <c r="Y92" i="11" s="1"/>
  <c r="J86" i="11"/>
  <c r="M89" i="11"/>
  <c r="S89" i="11" s="1"/>
  <c r="L95" i="11"/>
  <c r="R95" i="11" s="1"/>
  <c r="W95" i="11" s="1"/>
  <c r="N89" i="11"/>
  <c r="T89" i="11" s="1"/>
  <c r="Y89" i="11" s="1"/>
  <c r="J92" i="11"/>
  <c r="L96" i="11"/>
  <c r="R96" i="11" s="1"/>
  <c r="W96" i="11" s="1"/>
  <c r="J95" i="11"/>
  <c r="K87" i="11"/>
  <c r="Q87" i="11" s="1"/>
  <c r="V87" i="11" s="1"/>
  <c r="M91" i="11"/>
  <c r="S91" i="11" s="1"/>
  <c r="N90" i="11"/>
  <c r="T90" i="11" s="1"/>
  <c r="Y90" i="11" s="1"/>
  <c r="N95" i="11"/>
  <c r="T95" i="11" s="1"/>
  <c r="Y95" i="11" s="1"/>
  <c r="J89" i="11"/>
  <c r="K89" i="11"/>
  <c r="Q89" i="11" s="1"/>
  <c r="V89" i="11" s="1"/>
  <c r="AA96" i="11" l="1" a="1"/>
  <c r="AA96" i="11" s="1"/>
  <c r="P96" i="11"/>
  <c r="U96" i="11" s="1"/>
  <c r="AA90" i="11" a="1"/>
  <c r="AA90" i="11" s="1"/>
  <c r="P90" i="11"/>
  <c r="U90" i="11" s="1"/>
  <c r="P88" i="11"/>
  <c r="U88" i="11" s="1"/>
  <c r="AA88" i="11" a="1"/>
  <c r="AA88" i="11" s="1"/>
  <c r="AA92" i="11" a="1"/>
  <c r="AA92" i="11" s="1"/>
  <c r="P92" i="11"/>
  <c r="U92" i="11" s="1"/>
  <c r="Z92" i="11" s="1"/>
  <c r="AB92" i="11" s="1"/>
  <c r="AC92" i="11" s="1" a="1"/>
  <c r="AC92" i="11" s="1"/>
  <c r="AA87" i="11" a="1"/>
  <c r="AA87" i="11" s="1"/>
  <c r="P87" i="11"/>
  <c r="U87" i="11" s="1"/>
  <c r="AA93" i="11" a="1"/>
  <c r="AA93" i="11" s="1"/>
  <c r="P93" i="11"/>
  <c r="U93" i="11" s="1"/>
  <c r="AA89" i="11" a="1"/>
  <c r="AA89" i="11" s="1"/>
  <c r="P89" i="11"/>
  <c r="U89" i="11" s="1"/>
  <c r="AA86" i="11" a="1"/>
  <c r="AA86" i="11" s="1"/>
  <c r="P86" i="11"/>
  <c r="U86" i="11" s="1"/>
  <c r="AA91" i="11" a="1"/>
  <c r="AA91" i="11" s="1"/>
  <c r="P91" i="11"/>
  <c r="U91" i="11" s="1"/>
  <c r="AA85" i="11" a="1"/>
  <c r="AA85" i="11" s="1"/>
  <c r="P85" i="11"/>
  <c r="U85" i="11" s="1"/>
  <c r="P84" i="11"/>
  <c r="U84" i="11" s="1"/>
  <c r="AA84" i="11" a="1"/>
  <c r="AA84" i="11" s="1"/>
  <c r="AA95" i="11" a="1"/>
  <c r="AA95" i="11" s="1"/>
  <c r="P95" i="11"/>
  <c r="U95" i="11" s="1"/>
  <c r="P94" i="11"/>
  <c r="U94" i="11" s="1"/>
  <c r="AA94" i="11" a="1"/>
  <c r="AA94" i="11" s="1"/>
  <c r="N72" i="11" l="1"/>
  <c r="T72" i="11" s="1"/>
  <c r="Y72" i="11" s="1"/>
  <c r="L67" i="11"/>
  <c r="R67" i="11" s="1"/>
  <c r="W67" i="11" s="1"/>
  <c r="L65" i="11"/>
  <c r="R65" i="11" s="1"/>
  <c r="W65" i="11" s="1"/>
  <c r="M64" i="11"/>
  <c r="S64" i="11" s="1"/>
  <c r="X64" i="11" s="1"/>
  <c r="N67" i="11"/>
  <c r="T67" i="11" s="1"/>
  <c r="Y67" i="11" s="1"/>
  <c r="J62" i="11"/>
  <c r="M72" i="11"/>
  <c r="S72" i="11" s="1"/>
  <c r="X72" i="11" s="1"/>
  <c r="M73" i="11"/>
  <c r="S73" i="11" s="1"/>
  <c r="N65" i="11"/>
  <c r="T65" i="11" s="1"/>
  <c r="Y65" i="11" s="1"/>
  <c r="J73" i="11"/>
  <c r="N74" i="11"/>
  <c r="T74" i="11" s="1"/>
  <c r="Y74" i="11" s="1"/>
  <c r="L61" i="11"/>
  <c r="R61" i="11" s="1"/>
  <c r="W61" i="11" s="1"/>
  <c r="N73" i="11"/>
  <c r="T73" i="11" s="1"/>
  <c r="Y73" i="11" s="1"/>
  <c r="M67" i="11"/>
  <c r="S67" i="11" s="1"/>
  <c r="M62" i="11"/>
  <c r="S62" i="11" s="1"/>
  <c r="J71" i="11"/>
  <c r="L71" i="11"/>
  <c r="R71" i="11" s="1"/>
  <c r="W71" i="11" s="1"/>
  <c r="K64" i="11"/>
  <c r="Q64" i="11" s="1"/>
  <c r="V64" i="11" s="1"/>
  <c r="K72" i="11"/>
  <c r="Q72" i="11" s="1"/>
  <c r="V72" i="11" s="1"/>
  <c r="J61" i="11"/>
  <c r="J65" i="11"/>
  <c r="K67" i="11"/>
  <c r="Q67" i="11" s="1"/>
  <c r="V67" i="11" s="1"/>
  <c r="L72" i="11"/>
  <c r="R72" i="11" s="1"/>
  <c r="W72" i="11" s="1"/>
  <c r="J74" i="11"/>
  <c r="N64" i="11"/>
  <c r="T64" i="11" s="1"/>
  <c r="Y64" i="11" s="1"/>
  <c r="J72" i="11"/>
  <c r="N62" i="11"/>
  <c r="T62" i="11" s="1"/>
  <c r="Y62" i="11" s="1"/>
  <c r="K62" i="11"/>
  <c r="Q62" i="11" s="1"/>
  <c r="V62" i="11" s="1"/>
  <c r="M61" i="11"/>
  <c r="S61" i="11" s="1"/>
  <c r="X61" i="11" s="1"/>
  <c r="J67" i="11"/>
  <c r="K73" i="11"/>
  <c r="Q73" i="11" s="1"/>
  <c r="V73" i="11" s="1"/>
  <c r="M74" i="11"/>
  <c r="S74" i="11" s="1"/>
  <c r="M71" i="11"/>
  <c r="S71" i="11" s="1"/>
  <c r="L73" i="11"/>
  <c r="R73" i="11" s="1"/>
  <c r="W73" i="11" s="1"/>
  <c r="M65" i="11"/>
  <c r="S65" i="11" s="1"/>
  <c r="K65" i="11"/>
  <c r="Q65" i="11" s="1"/>
  <c r="V65" i="11" s="1"/>
  <c r="K61" i="11"/>
  <c r="Q61" i="11" s="1"/>
  <c r="V61" i="11" s="1"/>
  <c r="L74" i="11"/>
  <c r="R74" i="11" s="1"/>
  <c r="W74" i="11" s="1"/>
  <c r="K74" i="11"/>
  <c r="Q74" i="11" s="1"/>
  <c r="V74" i="11" s="1"/>
  <c r="N61" i="11"/>
  <c r="T61" i="11" s="1"/>
  <c r="Y61" i="11" s="1"/>
  <c r="L64" i="11"/>
  <c r="R64" i="11" s="1"/>
  <c r="W64" i="11" s="1"/>
  <c r="N71" i="11"/>
  <c r="T71" i="11" s="1"/>
  <c r="Y71" i="11" s="1"/>
  <c r="K71" i="11"/>
  <c r="Q71" i="11" s="1"/>
  <c r="V71" i="11" s="1"/>
  <c r="L62" i="11"/>
  <c r="R62" i="11" s="1"/>
  <c r="W62" i="11" s="1"/>
  <c r="J64" i="11"/>
  <c r="N76" i="11"/>
  <c r="T76" i="11" s="1"/>
  <c r="Y76" i="11" s="1"/>
  <c r="N58" i="11"/>
  <c r="T58" i="11" s="1"/>
  <c r="Y58" i="11" s="1"/>
  <c r="K63" i="11"/>
  <c r="Q63" i="11" s="1"/>
  <c r="V63" i="11" s="1"/>
  <c r="L59" i="11"/>
  <c r="R59" i="11" s="1"/>
  <c r="W59" i="11" s="1"/>
  <c r="K66" i="11"/>
  <c r="Q66" i="11" s="1"/>
  <c r="V66" i="11" s="1"/>
  <c r="L58" i="11"/>
  <c r="R58" i="11" s="1"/>
  <c r="W58" i="11" s="1"/>
  <c r="L75" i="11"/>
  <c r="R75" i="11" s="1"/>
  <c r="W75" i="11" s="1"/>
  <c r="M75" i="11"/>
  <c r="S75" i="11" s="1"/>
  <c r="M58" i="11"/>
  <c r="S58" i="11" s="1"/>
  <c r="M63" i="11"/>
  <c r="S63" i="11" s="1"/>
  <c r="X63" i="11" s="1"/>
  <c r="L68" i="11"/>
  <c r="R68" i="11" s="1"/>
  <c r="W68" i="11" s="1"/>
  <c r="K75" i="11"/>
  <c r="Q75" i="11" s="1"/>
  <c r="V75" i="11" s="1"/>
  <c r="N63" i="11"/>
  <c r="T63" i="11" s="1"/>
  <c r="Y63" i="11" s="1"/>
  <c r="M69" i="11"/>
  <c r="S69" i="11" s="1"/>
  <c r="N59" i="11"/>
  <c r="T59" i="11" s="1"/>
  <c r="Y59" i="11" s="1"/>
  <c r="N57" i="11"/>
  <c r="T57" i="11" s="1"/>
  <c r="Y57" i="11" s="1"/>
  <c r="L69" i="11"/>
  <c r="R69" i="11" s="1"/>
  <c r="W69" i="11" s="1"/>
  <c r="L60" i="11"/>
  <c r="R60" i="11" s="1"/>
  <c r="W60" i="11" s="1"/>
  <c r="K70" i="11"/>
  <c r="Q70" i="11" s="1"/>
  <c r="V70" i="11" s="1"/>
  <c r="L66" i="11"/>
  <c r="R66" i="11" s="1"/>
  <c r="W66" i="11" s="1"/>
  <c r="L57" i="11"/>
  <c r="R57" i="11" s="1"/>
  <c r="W57" i="11" s="1"/>
  <c r="N66" i="11"/>
  <c r="T66" i="11" s="1"/>
  <c r="Y66" i="11" s="1"/>
  <c r="M66" i="11"/>
  <c r="S66" i="11" s="1"/>
  <c r="M59" i="11"/>
  <c r="S59" i="11" s="1"/>
  <c r="N69" i="11"/>
  <c r="T69" i="11" s="1"/>
  <c r="Y69" i="11" s="1"/>
  <c r="N68" i="11"/>
  <c r="T68" i="11" s="1"/>
  <c r="Y68" i="11" s="1"/>
  <c r="L63" i="11"/>
  <c r="R63" i="11" s="1"/>
  <c r="W63" i="11" s="1"/>
  <c r="N75" i="11"/>
  <c r="T75" i="11" s="1"/>
  <c r="Y75" i="11" s="1"/>
  <c r="M57" i="11"/>
  <c r="S57" i="11" s="1"/>
  <c r="X57" i="11" s="1"/>
  <c r="K60" i="11"/>
  <c r="Q60" i="11" s="1"/>
  <c r="V60" i="11" s="1"/>
  <c r="K68" i="11"/>
  <c r="Q68" i="11" s="1"/>
  <c r="V68" i="11" s="1"/>
  <c r="K59" i="11"/>
  <c r="Q59" i="11" s="1"/>
  <c r="V59" i="11" s="1"/>
  <c r="K69" i="11"/>
  <c r="Q69" i="11" s="1"/>
  <c r="V69" i="11" s="1"/>
  <c r="L70" i="11"/>
  <c r="R70" i="11" s="1"/>
  <c r="W70" i="11" s="1"/>
  <c r="M68" i="11"/>
  <c r="S68" i="11" s="1"/>
  <c r="N60" i="11"/>
  <c r="T60" i="11" s="1"/>
  <c r="Y60" i="11" s="1"/>
  <c r="K58" i="11"/>
  <c r="Q58" i="11" s="1"/>
  <c r="V58" i="11" s="1"/>
  <c r="M70" i="11"/>
  <c r="S70" i="11" s="1"/>
  <c r="K57" i="11"/>
  <c r="Q57" i="11" s="1"/>
  <c r="V57" i="11" s="1"/>
  <c r="K76" i="11"/>
  <c r="Q76" i="11" s="1"/>
  <c r="V76" i="11" s="1"/>
  <c r="N70" i="11"/>
  <c r="T70" i="11" s="1"/>
  <c r="Y70" i="11" s="1"/>
  <c r="M76" i="11"/>
  <c r="S76" i="11" s="1"/>
  <c r="M60" i="11"/>
  <c r="S60" i="11" s="1"/>
  <c r="L76" i="11"/>
  <c r="R76" i="11" s="1"/>
  <c r="W76" i="11" s="1"/>
  <c r="J60" i="11"/>
  <c r="J69" i="11"/>
  <c r="J58" i="11"/>
  <c r="J75" i="11"/>
  <c r="J70" i="11"/>
  <c r="J68" i="11"/>
  <c r="J63" i="11"/>
  <c r="J59" i="11"/>
  <c r="AA59" i="11" s="1" a="1"/>
  <c r="J76" i="11"/>
  <c r="AA76" i="11" s="1" a="1"/>
  <c r="J57" i="11"/>
  <c r="J66" i="11"/>
  <c r="AA66" i="11" s="1" a="1"/>
  <c r="AA68" i="11" l="1" a="1"/>
  <c r="AA68" i="11" s="1"/>
  <c r="AA60" i="11" a="1"/>
  <c r="AA64" i="11" a="1"/>
  <c r="AA57" i="11" a="1"/>
  <c r="AA57" i="11" s="1"/>
  <c r="AA72" i="11" a="1"/>
  <c r="AA74" i="11" a="1"/>
  <c r="AA73" i="11" a="1"/>
  <c r="AA73" i="11" s="1"/>
  <c r="AA65" i="11" a="1"/>
  <c r="AA65" i="11" s="1"/>
  <c r="AA75" i="11" a="1"/>
  <c r="AA75" i="11" s="1"/>
  <c r="AA58" i="11" a="1"/>
  <c r="AA58" i="11" s="1"/>
  <c r="AA61" i="11" a="1"/>
  <c r="AA61" i="11" s="1"/>
  <c r="AA70" i="11" a="1"/>
  <c r="AA70" i="11" s="1"/>
  <c r="AA69" i="11" a="1"/>
  <c r="AA69" i="11" s="1"/>
  <c r="AA67" i="11" a="1"/>
  <c r="AA67" i="11" s="1"/>
  <c r="AA62" i="11" a="1"/>
  <c r="AA62" i="11" s="1"/>
  <c r="AA71" i="11" a="1"/>
  <c r="AA71" i="11" s="1"/>
  <c r="P74" i="11"/>
  <c r="AA74" i="11"/>
  <c r="P73" i="11"/>
  <c r="P64" i="11"/>
  <c r="AA64" i="11"/>
  <c r="P65" i="11"/>
  <c r="P61" i="11"/>
  <c r="P67" i="11"/>
  <c r="P62" i="11"/>
  <c r="P71" i="11"/>
  <c r="P72" i="11"/>
  <c r="AA72" i="11"/>
  <c r="P58" i="11"/>
  <c r="P68" i="11"/>
  <c r="P70" i="11"/>
  <c r="P75" i="11"/>
  <c r="P69" i="11"/>
  <c r="AA60" i="11"/>
  <c r="P60" i="11"/>
  <c r="AA66" i="11"/>
  <c r="P66" i="11"/>
  <c r="AA76" i="11"/>
  <c r="P76" i="11"/>
  <c r="AA59" i="11"/>
  <c r="P59" i="11"/>
  <c r="AA63" i="11" a="1"/>
  <c r="AA63" i="11" s="1"/>
  <c r="P63" i="11"/>
  <c r="P57" i="11"/>
  <c r="V80" i="11" l="1"/>
  <c r="V81" i="11"/>
  <c r="V84" i="11"/>
  <c r="Z84" i="11" s="1"/>
  <c r="AB84" i="11" s="1"/>
  <c r="V94" i="11"/>
  <c r="X95" i="11"/>
  <c r="Z95" i="11" s="1"/>
  <c r="AB95" i="11" s="1"/>
  <c r="X87" i="11"/>
  <c r="Z87" i="11" s="1"/>
  <c r="AB87" i="11" s="1"/>
  <c r="AC87" i="11" s="1" a="1"/>
  <c r="X81" i="11"/>
  <c r="X89" i="11"/>
  <c r="Z89" i="11" s="1"/>
  <c r="AB89" i="11" s="1"/>
  <c r="AC89" i="11" s="1" a="1"/>
  <c r="X83" i="11"/>
  <c r="Z83" i="11" s="1"/>
  <c r="AB83" i="11" s="1"/>
  <c r="X80" i="11"/>
  <c r="X96" i="11"/>
  <c r="Z96" i="11" s="1"/>
  <c r="AB96" i="11" s="1"/>
  <c r="X69" i="11"/>
  <c r="X77" i="11"/>
  <c r="Z77" i="11" s="1"/>
  <c r="AB77" i="11" s="1"/>
  <c r="AC77" i="11" s="1" a="1"/>
  <c r="X67" i="11"/>
  <c r="X60" i="11"/>
  <c r="U63" i="11"/>
  <c r="Z63" i="11" s="1"/>
  <c r="AB63" i="11" s="1"/>
  <c r="X75" i="11"/>
  <c r="U66" i="11"/>
  <c r="U75" i="11"/>
  <c r="X68" i="11"/>
  <c r="X58" i="11"/>
  <c r="U70" i="11"/>
  <c r="U59" i="11"/>
  <c r="U60" i="11"/>
  <c r="X71" i="11"/>
  <c r="X73" i="11"/>
  <c r="X74" i="11"/>
  <c r="X62" i="11"/>
  <c r="X65" i="11"/>
  <c r="X85" i="11"/>
  <c r="Z85" i="11" s="1"/>
  <c r="AB85" i="11" s="1"/>
  <c r="X82" i="11"/>
  <c r="Z82" i="11" s="1"/>
  <c r="AB82" i="11" s="1"/>
  <c r="X78" i="11"/>
  <c r="Z78" i="11" s="1"/>
  <c r="AB78" i="11" s="1"/>
  <c r="X94" i="11"/>
  <c r="X86" i="11"/>
  <c r="Z86" i="11" s="1"/>
  <c r="AB86" i="11" s="1"/>
  <c r="X88" i="11"/>
  <c r="Z88" i="11" s="1"/>
  <c r="AB88" i="11" s="1"/>
  <c r="X90" i="11"/>
  <c r="Z90" i="11" s="1"/>
  <c r="AB90" i="11" s="1"/>
  <c r="X91" i="11"/>
  <c r="Z91" i="11" s="1"/>
  <c r="AB91" i="11" s="1"/>
  <c r="X93" i="11"/>
  <c r="Z93" i="11" s="1"/>
  <c r="AB93" i="11" s="1"/>
  <c r="X79" i="11"/>
  <c r="Z79" i="11" s="1"/>
  <c r="AB79" i="11" s="1"/>
  <c r="U72" i="11"/>
  <c r="Z72" i="11" s="1"/>
  <c r="U57" i="11"/>
  <c r="Z57" i="11" s="1"/>
  <c r="O57" i="11" s="1" a="1"/>
  <c r="O57" i="11" s="1"/>
  <c r="O77" i="11" s="1" a="1"/>
  <c r="O77" i="11" s="1"/>
  <c r="U61" i="11"/>
  <c r="Z61" i="11" s="1"/>
  <c r="U73" i="11"/>
  <c r="U64" i="11"/>
  <c r="Z64" i="11" s="1"/>
  <c r="U67" i="11"/>
  <c r="U74" i="11"/>
  <c r="U71" i="11"/>
  <c r="U62" i="11"/>
  <c r="U65" i="11"/>
  <c r="U68" i="11"/>
  <c r="U76" i="11"/>
  <c r="X66" i="11"/>
  <c r="U69" i="11"/>
  <c r="U58" i="11"/>
  <c r="X76" i="11"/>
  <c r="X70" i="11"/>
  <c r="X59" i="11"/>
  <c r="AC63" i="11" a="1"/>
  <c r="AC83" i="11" a="1"/>
  <c r="AC84" i="11" a="1"/>
  <c r="AC79" i="11" a="1"/>
  <c r="AC96" i="11" a="1"/>
  <c r="AC88" i="11" a="1"/>
  <c r="AC85" i="11" a="1"/>
  <c r="AC82" i="11" a="1"/>
  <c r="AC78" i="11" a="1"/>
  <c r="AC86" i="11" a="1"/>
  <c r="AC95" i="11" a="1"/>
  <c r="AC90" i="11" a="1"/>
  <c r="AC91" i="11" a="1"/>
  <c r="AC93" i="11" a="1"/>
  <c r="Z80" i="11" l="1"/>
  <c r="AB80" i="11" s="1"/>
  <c r="AC80" i="11" s="1" a="1"/>
  <c r="Z94" i="11"/>
  <c r="AB94" i="11" s="1"/>
  <c r="Z81" i="11"/>
  <c r="AB81" i="11" s="1"/>
  <c r="AC95" i="11"/>
  <c r="AC84" i="11"/>
  <c r="AC63" i="11"/>
  <c r="Z69" i="11"/>
  <c r="AB69" i="11" s="1"/>
  <c r="AC69" i="11" s="1" a="1"/>
  <c r="AC96" i="11"/>
  <c r="AC83" i="11"/>
  <c r="AC89" i="11"/>
  <c r="AC87" i="11"/>
  <c r="AC77" i="11"/>
  <c r="Z60" i="11"/>
  <c r="O60" i="11" s="1" a="1"/>
  <c r="O60" i="11" s="1"/>
  <c r="Z67" i="11"/>
  <c r="AB67" i="11" s="1"/>
  <c r="AC67" i="11" s="1" a="1"/>
  <c r="Z68" i="11"/>
  <c r="AB68" i="11" s="1"/>
  <c r="Z62" i="11"/>
  <c r="AB62" i="11" s="1"/>
  <c r="Z75" i="11"/>
  <c r="AB75" i="11" s="1"/>
  <c r="Z58" i="11"/>
  <c r="O58" i="11" s="1" a="1"/>
  <c r="O58" i="11" s="1"/>
  <c r="Z71" i="11"/>
  <c r="AB71" i="11" s="1"/>
  <c r="Z73" i="11"/>
  <c r="AB73" i="11" s="1"/>
  <c r="AC79" i="11"/>
  <c r="AC93" i="11"/>
  <c r="AC91" i="11"/>
  <c r="AC90" i="11"/>
  <c r="AC88" i="11"/>
  <c r="AC86" i="11"/>
  <c r="AC78" i="11"/>
  <c r="AC82" i="11"/>
  <c r="AC85" i="11"/>
  <c r="AB57" i="11"/>
  <c r="AC57" i="11" s="1" a="1"/>
  <c r="AC57" i="11" s="1"/>
  <c r="AB72" i="11"/>
  <c r="AC72" i="11" s="1" a="1"/>
  <c r="Z65" i="11"/>
  <c r="Z59" i="11"/>
  <c r="Z74" i="11"/>
  <c r="Z70" i="11"/>
  <c r="Z76" i="11"/>
  <c r="O64" i="11" a="1"/>
  <c r="O64" i="11" s="1"/>
  <c r="AB64" i="11"/>
  <c r="AC64" i="11" s="1" a="1"/>
  <c r="AC64" i="11" s="1"/>
  <c r="O61" i="11" a="1"/>
  <c r="O61" i="11" s="1"/>
  <c r="AB61" i="11"/>
  <c r="AC61" i="11" s="1" a="1"/>
  <c r="Z66" i="11"/>
  <c r="AC73" i="11" a="1"/>
  <c r="AC75" i="11" a="1"/>
  <c r="AC81" i="11" a="1"/>
  <c r="AC62" i="11" a="1"/>
  <c r="AC68" i="11" a="1"/>
  <c r="AC71" i="11" a="1"/>
  <c r="AC94" i="11" a="1"/>
  <c r="AC94" i="11" l="1"/>
  <c r="AC80" i="11"/>
  <c r="AC81" i="11"/>
  <c r="AC72" i="11"/>
  <c r="AB60" i="11"/>
  <c r="AC60" i="11" s="1" a="1"/>
  <c r="AC60" i="11" s="1"/>
  <c r="AC73" i="11"/>
  <c r="AC69" i="11"/>
  <c r="AC67" i="11"/>
  <c r="AB58" i="11"/>
  <c r="AC58" i="11" s="1" a="1"/>
  <c r="AC58" i="11" s="1"/>
  <c r="AC71" i="11"/>
  <c r="AC61" i="11"/>
  <c r="AC62" i="11"/>
  <c r="AC75" i="11"/>
  <c r="AC68" i="11"/>
  <c r="AB66" i="11"/>
  <c r="AB76" i="11"/>
  <c r="AB70" i="11"/>
  <c r="AB65" i="11"/>
  <c r="AB74" i="11"/>
  <c r="AB59" i="11"/>
  <c r="AC59" i="11" s="1" a="1"/>
  <c r="AC70" i="11" a="1"/>
  <c r="AC65" i="11" a="1"/>
  <c r="AC74" i="11" a="1"/>
  <c r="AC66" i="11" a="1"/>
  <c r="AC76" i="11" a="1"/>
  <c r="AC59" i="11" l="1"/>
  <c r="AC76" i="11"/>
  <c r="AC65" i="11"/>
  <c r="AC66" i="11"/>
  <c r="AC74" i="11"/>
  <c r="AC70" i="11"/>
  <c r="O59" i="11" l="1" a="1"/>
  <c r="O59" i="11" s="1"/>
  <c r="O62" i="11" l="1" a="1"/>
  <c r="O62" i="11" s="1"/>
  <c r="O63" i="11" l="1" a="1"/>
  <c r="O63" i="11" s="1"/>
  <c r="O65" i="11" s="1" a="1"/>
  <c r="O65" i="11" s="1"/>
  <c r="O66" i="11" l="1" a="1"/>
  <c r="O66" i="11" s="1"/>
  <c r="O67" i="11" l="1" a="1"/>
  <c r="O67" i="11" s="1"/>
  <c r="O68" i="11" s="1" a="1"/>
  <c r="O68" i="11" s="1"/>
  <c r="O69" i="11" a="1"/>
  <c r="O69" i="11" s="1"/>
  <c r="O87" i="11" l="1" a="1"/>
  <c r="O87" i="11" s="1"/>
  <c r="O70" i="11" a="1"/>
  <c r="O70" i="11" s="1"/>
  <c r="O71" i="11" s="1" a="1"/>
  <c r="O71" i="11" s="1"/>
  <c r="O72" i="11" s="1" a="1"/>
  <c r="O72" i="11" s="1"/>
  <c r="O92" i="11" s="1" a="1"/>
  <c r="O92" i="11" s="1"/>
  <c r="O73" i="11" a="1"/>
  <c r="O73" i="11" s="1"/>
  <c r="O74" i="11" l="1" a="1"/>
  <c r="O74" i="11" s="1"/>
  <c r="O75" i="11" s="1" a="1"/>
  <c r="O75" i="11" s="1"/>
  <c r="O93" i="11" a="1"/>
  <c r="O93" i="11" s="1"/>
  <c r="O76" i="11" l="1" a="1"/>
  <c r="O76" i="11" s="1"/>
  <c r="O80" i="11" l="1" a="1"/>
  <c r="O80" i="11" s="1"/>
  <c r="O83" i="11" s="1" a="1"/>
  <c r="O83" i="11" s="1"/>
  <c r="O78" i="11" a="1"/>
  <c r="O78" i="11" s="1"/>
  <c r="O79" i="11" s="1" a="1"/>
  <c r="O79" i="11" s="1"/>
  <c r="O81" i="11" a="1"/>
  <c r="O81" i="11" s="1"/>
  <c r="O82" i="11" l="1" a="1"/>
  <c r="O82" i="11" s="1"/>
  <c r="O84" i="11" a="1"/>
  <c r="O84" i="11" s="1"/>
  <c r="O85" i="11" l="1" a="1"/>
  <c r="O85" i="11" s="1"/>
  <c r="O86" i="11" s="1" a="1"/>
  <c r="O86" i="11" s="1"/>
  <c r="O88" i="11" s="1" a="1"/>
  <c r="O88" i="11" s="1"/>
  <c r="O89" i="11" s="1" a="1"/>
  <c r="O89" i="11" s="1"/>
  <c r="O90" i="11" l="1" a="1"/>
  <c r="O90" i="11" s="1"/>
  <c r="O91" i="11" l="1" a="1"/>
  <c r="O91" i="11" s="1"/>
  <c r="O94" i="11" s="1" a="1"/>
  <c r="O94" i="11" s="1"/>
  <c r="O95" i="11" s="1" a="1"/>
  <c r="O95" i="11" s="1"/>
  <c r="O96" i="11" l="1" a="1"/>
  <c r="O96" i="11" s="1"/>
  <c r="I105" i="11" s="1" a="1"/>
  <c r="I105" i="11" s="1"/>
  <c r="I104" i="11" l="1" a="1"/>
  <c r="I104" i="11" s="1"/>
  <c r="K104" i="11" s="1"/>
  <c r="I108" i="11" a="1"/>
  <c r="I108" i="11" s="1"/>
  <c r="L108" i="11" s="1"/>
  <c r="I99" i="11" a="1"/>
  <c r="I99" i="11" s="1"/>
  <c r="L99" i="11" s="1"/>
  <c r="F19" i="7" s="1"/>
  <c r="M105" i="11"/>
  <c r="N105" i="11"/>
  <c r="L105" i="11"/>
  <c r="K105" i="11"/>
  <c r="J105" i="11"/>
  <c r="I102" i="11" a="1"/>
  <c r="I102" i="11" s="1"/>
  <c r="I101" i="11" a="1"/>
  <c r="I101" i="11" s="1"/>
  <c r="J99" i="11"/>
  <c r="B19" i="7" s="1"/>
  <c r="F20" i="7" s="1"/>
  <c r="I106" i="11" a="1"/>
  <c r="I106" i="11" s="1"/>
  <c r="I100" i="11" a="1"/>
  <c r="I100" i="11" s="1"/>
  <c r="I107" i="11" a="1"/>
  <c r="I107" i="11" s="1"/>
  <c r="I103" i="11" a="1"/>
  <c r="I103" i="11" s="1"/>
  <c r="J108" i="11"/>
  <c r="H22" i="7"/>
  <c r="H24" i="7" l="1"/>
  <c r="D21" i="7"/>
  <c r="D23" i="7"/>
  <c r="N108" i="11"/>
  <c r="M108" i="11"/>
  <c r="H21" i="7"/>
  <c r="J22" i="7"/>
  <c r="J21" i="7"/>
  <c r="D22" i="7"/>
  <c r="K108" i="11"/>
  <c r="J20" i="7"/>
  <c r="J23" i="7"/>
  <c r="H23" i="7"/>
  <c r="F21" i="7"/>
  <c r="D20" i="7"/>
  <c r="J24" i="7"/>
  <c r="D24" i="7"/>
  <c r="B20" i="7"/>
  <c r="H20" i="7"/>
  <c r="N99" i="11"/>
  <c r="J19" i="7" s="1"/>
  <c r="M99" i="11"/>
  <c r="H19" i="7" s="1"/>
  <c r="K99" i="11"/>
  <c r="D19" i="7" s="1"/>
  <c r="M104" i="11"/>
  <c r="L104" i="11"/>
  <c r="N104" i="11"/>
  <c r="J104" i="11"/>
  <c r="L107" i="11"/>
  <c r="K107" i="11"/>
  <c r="M107" i="11"/>
  <c r="N107" i="11"/>
  <c r="J107" i="11"/>
  <c r="L106" i="11"/>
  <c r="J106" i="11"/>
  <c r="N106" i="11"/>
  <c r="K106" i="11"/>
  <c r="M106" i="11"/>
  <c r="N102" i="11"/>
  <c r="J43" i="7" s="1"/>
  <c r="J102" i="11"/>
  <c r="B43" i="7" s="1"/>
  <c r="K102" i="11"/>
  <c r="D43" i="7" s="1"/>
  <c r="L102" i="11"/>
  <c r="F43" i="7" s="1"/>
  <c r="M102" i="11"/>
  <c r="H43" i="7" s="1"/>
  <c r="J103" i="11"/>
  <c r="B51" i="7" s="1"/>
  <c r="N103" i="11"/>
  <c r="J51" i="7" s="1"/>
  <c r="M103" i="11"/>
  <c r="H51" i="7" s="1"/>
  <c r="K103" i="11"/>
  <c r="D51" i="7" s="1"/>
  <c r="L103" i="11"/>
  <c r="F51" i="7" s="1"/>
  <c r="J100" i="11"/>
  <c r="B27" i="7" s="1"/>
  <c r="M100" i="11"/>
  <c r="H27" i="7" s="1"/>
  <c r="L100" i="11"/>
  <c r="F27" i="7" s="1"/>
  <c r="N100" i="11"/>
  <c r="J27" i="7" s="1"/>
  <c r="K100" i="11"/>
  <c r="D27" i="7" s="1"/>
  <c r="K101" i="11"/>
  <c r="D35" i="7" s="1"/>
  <c r="J101" i="11"/>
  <c r="B35" i="7" s="1"/>
  <c r="L101" i="11"/>
  <c r="F35" i="7" s="1"/>
  <c r="M101" i="11"/>
  <c r="H35" i="7" s="1"/>
  <c r="N101" i="11"/>
  <c r="J35" i="7" s="1"/>
  <c r="D56" i="7" l="1"/>
  <c r="H55" i="7"/>
  <c r="J52" i="7"/>
  <c r="D55" i="7"/>
  <c r="H53" i="7"/>
  <c r="J56" i="7"/>
  <c r="F52" i="7"/>
  <c r="H56" i="7"/>
  <c r="J53" i="7"/>
  <c r="F53" i="7"/>
  <c r="H54" i="7"/>
  <c r="D52" i="7"/>
  <c r="J54" i="7"/>
  <c r="D53" i="7"/>
  <c r="H52" i="7"/>
  <c r="D54" i="7"/>
  <c r="B52" i="7"/>
  <c r="J55" i="7"/>
  <c r="J46" i="7"/>
  <c r="F45" i="7"/>
  <c r="J48" i="7"/>
  <c r="D48" i="7"/>
  <c r="H45" i="7"/>
  <c r="H48" i="7"/>
  <c r="D44" i="7"/>
  <c r="D47" i="7"/>
  <c r="D45" i="7"/>
  <c r="J45" i="7"/>
  <c r="F44" i="7"/>
  <c r="H46" i="7"/>
  <c r="D46" i="7"/>
  <c r="H47" i="7"/>
  <c r="B44" i="7"/>
  <c r="J47" i="7"/>
  <c r="H44" i="7"/>
  <c r="J44" i="7"/>
  <c r="F37" i="7"/>
  <c r="J39" i="7"/>
  <c r="H36" i="7"/>
  <c r="H39" i="7"/>
  <c r="B36" i="7"/>
  <c r="F36" i="7"/>
  <c r="D37" i="7"/>
  <c r="H37" i="7"/>
  <c r="D38" i="7"/>
  <c r="H38" i="7"/>
  <c r="H40" i="7"/>
  <c r="J37" i="7"/>
  <c r="J36" i="7"/>
  <c r="J40" i="7"/>
  <c r="J38" i="7"/>
  <c r="D39" i="7"/>
  <c r="D40" i="7"/>
  <c r="D36" i="7"/>
  <c r="D32" i="7"/>
  <c r="D30" i="7"/>
  <c r="H29" i="7"/>
  <c r="D29" i="7"/>
  <c r="J29" i="7"/>
  <c r="H31" i="7"/>
  <c r="B28" i="7"/>
  <c r="J31" i="7"/>
  <c r="J30" i="7"/>
  <c r="H28" i="7"/>
  <c r="F29" i="7"/>
  <c r="J32" i="7"/>
  <c r="H32" i="7"/>
  <c r="J28" i="7"/>
  <c r="F28" i="7"/>
  <c r="D31" i="7"/>
  <c r="H30" i="7"/>
  <c r="D28" i="7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<sst xmlns="http://schemas.openxmlformats.org/spreadsheetml/2006/main" count="1904" uniqueCount="247">
  <si>
    <t>NIVEAU</t>
  </si>
  <si>
    <t>FRAGMENTS</t>
  </si>
  <si>
    <t>OBJET 14</t>
  </si>
  <si>
    <t>OBJET 15</t>
  </si>
  <si>
    <t>OBJET 16</t>
  </si>
  <si>
    <t>GOLD</t>
  </si>
  <si>
    <t>FRAGS</t>
  </si>
  <si>
    <t>BASE</t>
  </si>
  <si>
    <t>1 UNITE</t>
  </si>
  <si>
    <t>2 UNITES</t>
  </si>
  <si>
    <t>3 UNITES</t>
  </si>
  <si>
    <t>4 UNITES</t>
  </si>
  <si>
    <t>5 UNITES</t>
  </si>
  <si>
    <t>DOUBLONS</t>
  </si>
  <si>
    <t>ORBES</t>
  </si>
  <si>
    <t>NOYAUX</t>
  </si>
  <si>
    <t>LVL</t>
  </si>
  <si>
    <t>PIECES</t>
  </si>
  <si>
    <t>CRITS</t>
  </si>
  <si>
    <t>UNITE LEGENDAIRE</t>
  </si>
  <si>
    <t>DEPART</t>
  </si>
  <si>
    <t>ARRIVEE</t>
  </si>
  <si>
    <t>EN CLIQUANT SUR CE LIEN, TU REJOINS LE SERVEUR MG</t>
  </si>
  <si>
    <t>ARMURE DE CHEVALIER</t>
  </si>
  <si>
    <t>COTTE DE MAILLES</t>
  </si>
  <si>
    <t>ROBE DE MAGE</t>
  </si>
  <si>
    <t>VESTE DE CHASSEUR</t>
  </si>
  <si>
    <t>ARC DE MAITRE</t>
  </si>
  <si>
    <t>BATON ROBUSTE</t>
  </si>
  <si>
    <t>EPEE DE CHEVALIER</t>
  </si>
  <si>
    <t>LANCE DE VITESSE</t>
  </si>
  <si>
    <t>AMULETTE DE CELERITE</t>
  </si>
  <si>
    <t>AMULETTE DE CROISSANCE</t>
  </si>
  <si>
    <t>AMULETTE DE FAIBLESSE</t>
  </si>
  <si>
    <t>AMULETTE MAGIQUE</t>
  </si>
  <si>
    <t>GRIMOIRE</t>
  </si>
  <si>
    <t>CARTES</t>
  </si>
  <si>
    <t>CHANCE</t>
  </si>
  <si>
    <t>MARTEAUX</t>
  </si>
  <si>
    <t>ESSENCE</t>
  </si>
  <si>
    <t>DEGATS -</t>
  </si>
  <si>
    <t>DEGATS +</t>
  </si>
  <si>
    <t>REINCARNATION
ACTIVE
====&gt;</t>
  </si>
  <si>
    <t>ARCHERE</t>
  </si>
  <si>
    <t>ARLEQUIN</t>
  </si>
  <si>
    <t>BAGARREUR</t>
  </si>
  <si>
    <t>BANSHEE</t>
  </si>
  <si>
    <t>BARDE</t>
  </si>
  <si>
    <t>BOREAS</t>
  </si>
  <si>
    <t>CHAMAN</t>
  </si>
  <si>
    <t>CHAPERON</t>
  </si>
  <si>
    <t>COGNEUR</t>
  </si>
  <si>
    <t>CORSAIRE</t>
  </si>
  <si>
    <t>CULTISTE</t>
  </si>
  <si>
    <t>GEL</t>
  </si>
  <si>
    <t>GENIE</t>
  </si>
  <si>
    <t>HORLOGE</t>
  </si>
  <si>
    <t>INQUISITEUR</t>
  </si>
  <si>
    <t>INVOCATEUR</t>
  </si>
  <si>
    <t>KOBOLD</t>
  </si>
  <si>
    <t>METEORE</t>
  </si>
  <si>
    <t>MINOTAURE</t>
  </si>
  <si>
    <t>MOINE</t>
  </si>
  <si>
    <t>PHENIX</t>
  </si>
  <si>
    <t>PISTOLERO</t>
  </si>
  <si>
    <t>ROBOT</t>
  </si>
  <si>
    <t>SORCIERE</t>
  </si>
  <si>
    <t>STASE</t>
  </si>
  <si>
    <t>STATUE</t>
  </si>
  <si>
    <t>TESLA</t>
  </si>
  <si>
    <t>TRAPPEUR</t>
  </si>
  <si>
    <t>TREANT</t>
  </si>
  <si>
    <t>SYNERGIES</t>
  </si>
  <si>
    <t>S1</t>
  </si>
  <si>
    <t>S2</t>
  </si>
  <si>
    <t>S3</t>
  </si>
  <si>
    <t>DEMONOLOGUE</t>
  </si>
  <si>
    <t>CHASSEUR DE DEMONS</t>
  </si>
  <si>
    <t>DANSE-LAMES</t>
  </si>
  <si>
    <t>EPEE ENCHANTEE</t>
  </si>
  <si>
    <t>LOUP DE MER</t>
  </si>
  <si>
    <t>MAITRE SPIRITUEL</t>
  </si>
  <si>
    <t>STATUE DE CHEVALIER</t>
  </si>
  <si>
    <t>AUCUNE SYNERGIE</t>
  </si>
  <si>
    <t>SYNERGIE UNE FOIS</t>
  </si>
  <si>
    <t>SYNERGIE DE NIVEAU 1</t>
  </si>
  <si>
    <t>SYNERGIE DEUX FOIS</t>
  </si>
  <si>
    <t>SYNERGIE DE NIVEAU 2</t>
  </si>
  <si>
    <t>SYNERGIE TROIS FOIS</t>
  </si>
  <si>
    <t>SYNERGIE DE NIVEAU 3</t>
  </si>
  <si>
    <t>SYNERGIE 1</t>
  </si>
  <si>
    <t>REINCARNATION</t>
  </si>
  <si>
    <t>SYNERGIE 2</t>
  </si>
  <si>
    <t>SYNERGIE 3</t>
  </si>
  <si>
    <t>UNITE DE SYNERGIE</t>
  </si>
  <si>
    <t>REINCARNATION 1</t>
  </si>
  <si>
    <t>REINCARNATION 3</t>
  </si>
  <si>
    <t>REINCARNATION 2</t>
  </si>
  <si>
    <t>SELECTIONNEZ UNE UNITE LEGENDAIRE POUR CONNAITRE DE QUELLE UNITEE REINCARNEE ELLE EST L'UNITE DE SYNERGIE.
UNE UNITE PEUT ETRE SYNERGIE DE PLUSIEURS UNITES DIFFERENTES.</t>
  </si>
  <si>
    <t>SELECTIONNEZ L'UNITE QUI A LA REINCARNATION POUR CONNAITRE SES UNITES DE SYNERGIE.</t>
  </si>
  <si>
    <t>FRANKY &amp; STEIN</t>
  </si>
  <si>
    <t>UNITES BANNIES</t>
  </si>
  <si>
    <t>UNITE 1</t>
  </si>
  <si>
    <t>UNITE 2</t>
  </si>
  <si>
    <t>UNITE 3</t>
  </si>
  <si>
    <t>UNITE 4</t>
  </si>
  <si>
    <t>UNITE 5</t>
  </si>
  <si>
    <t>UNITE 6</t>
  </si>
  <si>
    <t>UNITE 7</t>
  </si>
  <si>
    <t>UNITE 8</t>
  </si>
  <si>
    <t>UNITE 9</t>
  </si>
  <si>
    <t>UNITE 10</t>
  </si>
  <si>
    <t>DECK 1</t>
  </si>
  <si>
    <t>G / G</t>
  </si>
  <si>
    <t>G / D</t>
  </si>
  <si>
    <t>HEROS</t>
  </si>
  <si>
    <t>ARME</t>
  </si>
  <si>
    <t>TORSE</t>
  </si>
  <si>
    <t>AMULETTE</t>
  </si>
  <si>
    <t>DECK 2</t>
  </si>
  <si>
    <t>SORTILEGE</t>
  </si>
  <si>
    <t>DECK 3</t>
  </si>
  <si>
    <t>DECK 4</t>
  </si>
  <si>
    <t>DECK 5</t>
  </si>
  <si>
    <t>CHASSEUR</t>
  </si>
  <si>
    <t>EPEE</t>
  </si>
  <si>
    <t>UNITES CLES</t>
  </si>
  <si>
    <t>CATAPULTE</t>
  </si>
  <si>
    <t>ELEM. DE GEL</t>
  </si>
  <si>
    <t>INGENIEUR</t>
  </si>
  <si>
    <t>GARGOUILLE</t>
  </si>
  <si>
    <t>BOURREAU</t>
  </si>
  <si>
    <t>IVY</t>
  </si>
  <si>
    <t>FAUCHEUR</t>
  </si>
  <si>
    <t>TONNANT</t>
  </si>
  <si>
    <t>ALCHIMISTE</t>
  </si>
  <si>
    <t>SENTINELLE</t>
  </si>
  <si>
    <t>FANATIQUE</t>
  </si>
  <si>
    <t>ARCHER</t>
  </si>
  <si>
    <t>EMPOISONNEUR</t>
  </si>
  <si>
    <t>VOLEUR</t>
  </si>
  <si>
    <t>LANCEUR</t>
  </si>
  <si>
    <t>AUTRES UNITES</t>
  </si>
  <si>
    <t>CLOWN</t>
  </si>
  <si>
    <t>ELEM. DE TERRE</t>
  </si>
  <si>
    <t>MIME</t>
  </si>
  <si>
    <t>GARDIEN PORTAIL</t>
  </si>
  <si>
    <t>VAMPIRE</t>
  </si>
  <si>
    <t>BANNIERE</t>
  </si>
  <si>
    <t>CHAUDRON</t>
  </si>
  <si>
    <t>CHIMISTE</t>
  </si>
  <si>
    <t>MEULE</t>
  </si>
  <si>
    <t>PRETRESSE</t>
  </si>
  <si>
    <t>BOMBARDIER</t>
  </si>
  <si>
    <t>TALENTS</t>
  </si>
  <si>
    <t>NECRO</t>
  </si>
  <si>
    <t>ECLATS</t>
  </si>
  <si>
    <t>TIREUR D'ELITE</t>
  </si>
  <si>
    <t>SIRENE</t>
  </si>
  <si>
    <t>DRYADE</t>
  </si>
  <si>
    <t>TOTAL</t>
  </si>
  <si>
    <t>SYN</t>
  </si>
  <si>
    <t>OUI</t>
  </si>
  <si>
    <t>NON</t>
  </si>
  <si>
    <t>UNITES BANNIES SUR SESSION</t>
  </si>
  <si>
    <t>#</t>
  </si>
  <si>
    <t>Liste des 20 decks par ordre croissant</t>
  </si>
  <si>
    <t>TEST / STATUT</t>
  </si>
  <si>
    <t>TEST si unité dans liste bannie</t>
  </si>
  <si>
    <t>Comptage occurrence ciblée</t>
  </si>
  <si>
    <t>Comptage unité clé</t>
  </si>
  <si>
    <t>AUCUNE</t>
  </si>
  <si>
    <t>TECHNO</t>
  </si>
  <si>
    <t>TENEBRES</t>
  </si>
  <si>
    <t>FORET</t>
  </si>
  <si>
    <t>MAGIE</t>
  </si>
  <si>
    <t>CHASSEUR D</t>
  </si>
  <si>
    <t>MAGE PORTAIL</t>
  </si>
  <si>
    <t>MAGE GLACE</t>
  </si>
  <si>
    <t>TONITRUANT</t>
  </si>
  <si>
    <t>MAGE ARDENT</t>
  </si>
  <si>
    <t>M. SPIRITUEL</t>
  </si>
  <si>
    <t>MAGE CRISTAL</t>
  </si>
  <si>
    <t>PYRO</t>
  </si>
  <si>
    <t>ARCHER VENT</t>
  </si>
  <si>
    <t>MEDECIN P.</t>
  </si>
  <si>
    <t>MARI</t>
  </si>
  <si>
    <t>CROC-FEU</t>
  </si>
  <si>
    <t>LUMIERE</t>
  </si>
  <si>
    <t>D / G</t>
  </si>
  <si>
    <t>D / D</t>
  </si>
  <si>
    <t>GADGET</t>
  </si>
  <si>
    <t>GIVRA</t>
  </si>
  <si>
    <t>D / G / D</t>
  </si>
  <si>
    <t>NIVEAU 1</t>
  </si>
  <si>
    <t>NIVEAU 2</t>
  </si>
  <si>
    <t>NIVEAU 3</t>
  </si>
  <si>
    <t>QUETE 1</t>
  </si>
  <si>
    <t>QUETE 2</t>
  </si>
  <si>
    <t>QUETE 3</t>
  </si>
  <si>
    <t>QUETE 4</t>
  </si>
  <si>
    <t>QUETE 5</t>
  </si>
  <si>
    <t>QUETE 6</t>
  </si>
  <si>
    <t>QUETE 7</t>
  </si>
  <si>
    <t>QUETE 8</t>
  </si>
  <si>
    <t>QUETE 9</t>
  </si>
  <si>
    <t>CALCULATEUR DE POINTS EN GDC</t>
  </si>
  <si>
    <t>TROPHEES</t>
  </si>
  <si>
    <t>COEFF</t>
  </si>
  <si>
    <t>POINT REQUIS</t>
  </si>
  <si>
    <t>NIVEAUX</t>
  </si>
  <si>
    <t>CHOIX</t>
  </si>
  <si>
    <t>PREMIUM</t>
  </si>
  <si>
    <t>Recuperation occurrence</t>
  </si>
  <si>
    <t>Adresse occurrence</t>
  </si>
  <si>
    <r>
      <t xml:space="preserve">ETAPE 2 - </t>
    </r>
    <r>
      <rPr>
        <b/>
        <sz val="11"/>
        <rFont val="Calibri"/>
        <family val="2"/>
      </rPr>
      <t>6000</t>
    </r>
    <r>
      <rPr>
        <b/>
        <sz val="10"/>
        <rFont val="Calibri"/>
        <family val="2"/>
      </rPr>
      <t xml:space="preserve"> TR ET </t>
    </r>
    <r>
      <rPr>
        <b/>
        <sz val="11"/>
        <rFont val="Calibri"/>
        <family val="2"/>
      </rPr>
      <t>1100</t>
    </r>
    <r>
      <rPr>
        <b/>
        <sz val="10"/>
        <rFont val="Calibri"/>
        <family val="2"/>
      </rPr>
      <t xml:space="preserve"> POINTS PAR JOUR</t>
    </r>
  </si>
  <si>
    <r>
      <t xml:space="preserve">ETAPE 1 - </t>
    </r>
    <r>
      <rPr>
        <b/>
        <sz val="11"/>
        <rFont val="Calibri"/>
        <family val="2"/>
      </rPr>
      <t>5000</t>
    </r>
    <r>
      <rPr>
        <b/>
        <sz val="10"/>
        <rFont val="Calibri"/>
        <family val="2"/>
      </rPr>
      <t xml:space="preserve"> TR ET </t>
    </r>
    <r>
      <rPr>
        <b/>
        <sz val="11"/>
        <rFont val="Calibri"/>
        <family val="2"/>
      </rPr>
      <t>900</t>
    </r>
    <r>
      <rPr>
        <b/>
        <sz val="10"/>
        <rFont val="Calibri"/>
        <family val="2"/>
      </rPr>
      <t xml:space="preserve"> POINTS PAR JOUR</t>
    </r>
  </si>
  <si>
    <t>TALENT U1</t>
  </si>
  <si>
    <t>TALENT U2</t>
  </si>
  <si>
    <t>TALENT U3</t>
  </si>
  <si>
    <t>TALENT U4</t>
  </si>
  <si>
    <t>TALENT U5</t>
  </si>
  <si>
    <t>HEROS 1</t>
  </si>
  <si>
    <t>HEROS 2</t>
  </si>
  <si>
    <t>HEROS 3</t>
  </si>
  <si>
    <t>DECK</t>
  </si>
  <si>
    <t>FACTION 1</t>
  </si>
  <si>
    <t>FACTION 2</t>
  </si>
  <si>
    <t>?</t>
  </si>
  <si>
    <t>G  /D</t>
  </si>
  <si>
    <t>G / D / G</t>
  </si>
  <si>
    <t>D  /D</t>
  </si>
  <si>
    <t>ARCHER D. VENT</t>
  </si>
  <si>
    <t>CHAUDRON M.</t>
  </si>
  <si>
    <t>MAGE G.</t>
  </si>
  <si>
    <t>MAGE A.</t>
  </si>
  <si>
    <t>MAGE T.</t>
  </si>
  <si>
    <t>M. PESTE</t>
  </si>
  <si>
    <t>G. PORTAIL</t>
  </si>
  <si>
    <t>PYROTECHNIQUE</t>
  </si>
  <si>
    <t>M. CRISTAL</t>
  </si>
  <si>
    <t>SOIT COLONNE "i" A MODIFIER (rentrer les numéros en face des decks)     -     SOIT TABLEAU A MODIFIER (le plus simple est de copier le tableau dans une feuille vierge / faire les modifs / recoller ici par-dessus)</t>
  </si>
  <si>
    <t>TOTAL REINCARNATION</t>
  </si>
  <si>
    <t>OK</t>
  </si>
  <si>
    <t>NIVEAU 0</t>
  </si>
  <si>
    <t>G /  D</t>
  </si>
  <si>
    <t>G / D /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</si>
</sst>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8">
    <font>
      <sz val="1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1"/>
      <color rgb="FF00B050"/>
      <name val="Calibri"/>
      <family val="2"/>
    </font>
    <font>
      <sz val="8"/>
      <name val="Calibri"/>
      <family val="2"/>
      <scheme val="minor"/>
    </font>
    <font>
      <b/>
      <sz val="11"/>
      <color rgb="FFFF0000"/>
      <name val="Calibri"/>
      <family val="2"/>
    </font>
    <font>
      <b/>
      <sz val="10"/>
      <color rgb="FF00B050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1"/>
      <color theme="1" tint="0.249977111117893"/>
      <name val="Calibri"/>
      <family val="2"/>
    </font>
    <font>
      <b/>
      <sz val="10"/>
      <color theme="1" tint="0.249977111117893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8"/>
      <color theme="1" tint="0.249977111117893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C00000"/>
      <name val="Calibri"/>
      <family val="2"/>
    </font>
    <font>
      <b/>
      <sz val="11"/>
      <color rgb="FF404040"/>
      <name val="Calibri"/>
      <family val="2"/>
    </font>
    <font>
      <b/>
      <u/>
      <sz val="11"/>
      <color rgb="FF0000FF"/>
      <name val="Calibri"/>
      <family val="2"/>
    </font>
    <font>
      <b/>
      <sz val="10"/>
      <color rgb="FFF2F2F2"/>
      <name val="Calibri"/>
      <family val="2"/>
    </font>
    <font>
      <b/>
      <sz val="10"/>
      <color rgb="FFFFFFFF"/>
      <name val="Calibri"/>
      <family val="2"/>
    </font>
    <font>
      <b/>
      <sz val="10"/>
      <color rgb="FF404040"/>
      <name val="Calibri"/>
      <family val="2"/>
    </font>
    <font>
      <b/>
      <sz val="11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9"/>
      <color rgb="FFFF0000"/>
      <name val="Calibri"/>
      <family val="2"/>
    </font>
    <font>
      <b/>
      <u/>
      <sz val="10"/>
      <color rgb="FFFFFF00"/>
      <name val="Calibri"/>
      <family val="2"/>
    </font>
    <font>
      <b/>
      <u/>
      <sz val="9"/>
      <name val="Calibri"/>
      <family val="2"/>
    </font>
    <font>
      <b/>
      <sz val="9"/>
      <color rgb="FF00B050"/>
      <name val="Calibri"/>
      <family val="2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rgb="FFE36C09"/>
      </patternFill>
    </fill>
    <fill>
      <patternFill patternType="solid">
        <fgColor theme="7" tint="0.39997558519241921"/>
        <bgColor rgb="FF8DB3E2"/>
      </patternFill>
    </fill>
    <fill>
      <patternFill patternType="solid">
        <fgColor rgb="FFFFFF6D"/>
        <bgColor rgb="FF8DB3E2"/>
      </patternFill>
    </fill>
    <fill>
      <patternFill patternType="solid">
        <fgColor theme="8" tint="0.39997558519241921"/>
        <bgColor rgb="FF8DB3E2"/>
      </patternFill>
    </fill>
    <fill>
      <patternFill patternType="solid">
        <fgColor theme="0" tint="-0.249977111117893"/>
        <bgColor rgb="FF8DB3E2"/>
      </patternFill>
    </fill>
    <fill>
      <patternFill patternType="solid">
        <fgColor theme="0" tint="-0.249977111117893"/>
        <bgColor rgb="FFE36C09"/>
      </patternFill>
    </fill>
    <fill>
      <patternFill patternType="solid">
        <fgColor theme="0" tint="-0.249977111117893"/>
        <bgColor rgb="FF00B050"/>
      </patternFill>
    </fill>
    <fill>
      <gradientFill degree="90">
        <stop position="0">
          <color rgb="FFF1F1F1"/>
        </stop>
        <stop position="1">
          <color rgb="FF00B050"/>
        </stop>
      </gradientFill>
    </fill>
    <fill>
      <gradientFill degree="90">
        <stop position="0">
          <color rgb="FFFFFFFF"/>
        </stop>
        <stop position="1">
          <color rgb="FF00B050"/>
        </stop>
      </gradientFill>
    </fill>
    <fill>
      <patternFill patternType="lightDown">
        <fgColor rgb="FF000000"/>
        <bgColor rgb="FFFFFFFF"/>
      </patternFill>
    </fill>
    <fill>
      <patternFill patternType="solid">
        <fgColor rgb="FFFABF8F"/>
        <bgColor rgb="FF000000"/>
      </patternFill>
    </fill>
    <fill>
      <patternFill patternType="solid">
        <fgColor rgb="FFE26B0A"/>
        <bgColor rgb="FF000000"/>
      </patternFill>
    </fill>
    <fill>
      <patternFill patternType="solid">
        <fgColor rgb="FF974706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595959"/>
        <bgColor rgb="FF000000"/>
      </patternFill>
    </fill>
    <fill>
      <patternFill patternType="solid">
        <fgColor rgb="FF92CDDC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8DB3E2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499984740745262"/>
        <bgColor indexed="64"/>
      </patternFill>
    </fill>
  </fills>
  <borders count="10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rgb="FFFF0000"/>
      </left>
      <right style="thick">
        <color rgb="FFFF0000"/>
      </right>
      <top style="dashed">
        <color indexed="64"/>
      </top>
      <bottom style="dashed">
        <color indexed="64"/>
      </bottom>
      <diagonal/>
    </border>
    <border>
      <left style="medium">
        <color auto="1"/>
      </left>
      <right style="thick">
        <color rgb="FFFF0000"/>
      </right>
      <top style="dashed">
        <color auto="1"/>
      </top>
      <bottom style="dashed">
        <color auto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rgb="FFE26B0A"/>
      </left>
      <right style="thick">
        <color rgb="FFE26B0A"/>
      </right>
      <top style="thick">
        <color rgb="FFE26B0A"/>
      </top>
      <bottom style="thick">
        <color rgb="FFE26B0A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dashed">
        <color auto="1"/>
      </bottom>
      <diagonal/>
    </border>
    <border>
      <left style="thick">
        <color rgb="FFE26B0A"/>
      </left>
      <right style="thick">
        <color rgb="FFE26B0A"/>
      </right>
      <top style="dashed">
        <color auto="1"/>
      </top>
      <bottom style="thick">
        <color rgb="FFE26B0A"/>
      </bottom>
      <diagonal/>
    </border>
    <border>
      <left style="thick">
        <color rgb="FFE26B0A"/>
      </left>
      <right style="thick">
        <color rgb="FFE26B0A"/>
      </right>
      <top style="thick">
        <color rgb="FFE26B0A"/>
      </top>
      <bottom style="dashed">
        <color auto="1"/>
      </bottom>
      <diagonal/>
    </border>
    <border>
      <left style="thick">
        <color rgb="FF00B050"/>
      </left>
      <right style="thick">
        <color rgb="FF00B050"/>
      </right>
      <top style="dashed">
        <color auto="1"/>
      </top>
      <bottom style="thick">
        <color rgb="FF00B05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CE560C"/>
      </left>
      <right style="thin">
        <color indexed="64"/>
      </right>
      <top style="medium">
        <color rgb="FFCE560C"/>
      </top>
      <bottom style="thin">
        <color indexed="64"/>
      </bottom>
      <diagonal/>
    </border>
    <border>
      <left style="thin">
        <color indexed="64"/>
      </left>
      <right style="medium">
        <color rgb="FFCE560C"/>
      </right>
      <top style="medium">
        <color rgb="FFCE560C"/>
      </top>
      <bottom style="thin">
        <color indexed="64"/>
      </bottom>
      <diagonal/>
    </border>
    <border>
      <left style="medium">
        <color rgb="FFCE560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E560C"/>
      </right>
      <top style="thin">
        <color indexed="64"/>
      </top>
      <bottom style="thin">
        <color indexed="64"/>
      </bottom>
      <diagonal/>
    </border>
    <border>
      <left style="medium">
        <color rgb="FFCE560C"/>
      </left>
      <right style="thin">
        <color indexed="64"/>
      </right>
      <top style="thin">
        <color indexed="64"/>
      </top>
      <bottom style="medium">
        <color rgb="FFCE560C"/>
      </bottom>
      <diagonal/>
    </border>
    <border>
      <left style="thin">
        <color indexed="64"/>
      </left>
      <right style="medium">
        <color rgb="FFCE560C"/>
      </right>
      <top style="thin">
        <color indexed="64"/>
      </top>
      <bottom style="medium">
        <color rgb="FFCE560C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5" fillId="0" borderId="0" applyNumberFormat="0" applyFill="0" applyBorder="0" applyAlignment="0" applyProtection="0"/>
    <xf numFmtId="0" fontId="24" fillId="0" borderId="0"/>
    <xf numFmtId="0" fontId="26" fillId="0" borderId="0"/>
    <xf numFmtId="0" fontId="2" fillId="0" borderId="0"/>
    <xf numFmtId="0" fontId="1" fillId="0" borderId="0"/>
  </cellStyleXfs>
  <cellXfs count="486">
    <xf numFmtId="0" fontId="0" fillId="0" borderId="0" xfId="0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6" fillId="4" borderId="0" xfId="0" applyFont="1" applyFill="1"/>
    <xf numFmtId="0" fontId="13" fillId="4" borderId="2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/>
    </xf>
    <xf numFmtId="0" fontId="18" fillId="3" borderId="23" xfId="0" applyFont="1" applyFill="1" applyBorder="1" applyAlignment="1" applyProtection="1">
      <alignment horizontal="center" vertical="center"/>
      <protection locked="0"/>
    </xf>
    <xf numFmtId="0" fontId="13" fillId="4" borderId="4" xfId="0" applyFont="1" applyFill="1" applyBorder="1" applyAlignment="1">
      <alignment horizontal="center" vertical="center"/>
    </xf>
    <xf numFmtId="0" fontId="19" fillId="5" borderId="4" xfId="0" applyFont="1" applyFill="1" applyBorder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/>
      <protection locked="0"/>
    </xf>
    <xf numFmtId="0" fontId="16" fillId="4" borderId="0" xfId="0" applyFont="1" applyFill="1" applyAlignment="1">
      <alignment horizontal="center"/>
    </xf>
    <xf numFmtId="0" fontId="18" fillId="3" borderId="11" xfId="0" applyFont="1" applyFill="1" applyBorder="1" applyAlignment="1" applyProtection="1">
      <alignment horizontal="center" vertical="center"/>
      <protection locked="0"/>
    </xf>
    <xf numFmtId="0" fontId="18" fillId="3" borderId="6" xfId="0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>
      <alignment horizontal="center" vertical="center"/>
    </xf>
    <xf numFmtId="10" fontId="20" fillId="8" borderId="6" xfId="0" applyNumberFormat="1" applyFont="1" applyFill="1" applyBorder="1" applyAlignment="1">
      <alignment horizontal="center" vertical="center"/>
    </xf>
    <xf numFmtId="10" fontId="20" fillId="8" borderId="3" xfId="0" applyNumberFormat="1" applyFont="1" applyFill="1" applyBorder="1" applyAlignment="1">
      <alignment horizontal="center" vertical="center"/>
    </xf>
    <xf numFmtId="10" fontId="20" fillId="8" borderId="8" xfId="0" applyNumberFormat="1" applyFont="1" applyFill="1" applyBorder="1" applyAlignment="1">
      <alignment horizontal="center" vertical="center"/>
    </xf>
    <xf numFmtId="10" fontId="20" fillId="8" borderId="5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3" fontId="8" fillId="0" borderId="6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vertical="center"/>
    </xf>
    <xf numFmtId="0" fontId="8" fillId="0" borderId="6" xfId="0" applyFont="1" applyBorder="1" applyAlignment="1">
      <alignment horizontal="left" vertical="center"/>
    </xf>
    <xf numFmtId="10" fontId="8" fillId="0" borderId="6" xfId="0" applyNumberFormat="1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10" fontId="10" fillId="0" borderId="6" xfId="0" applyNumberFormat="1" applyFont="1" applyBorder="1" applyAlignment="1">
      <alignment vertical="center"/>
    </xf>
    <xf numFmtId="3" fontId="20" fillId="6" borderId="2" xfId="0" applyNumberFormat="1" applyFont="1" applyFill="1" applyBorder="1" applyAlignment="1">
      <alignment horizontal="center" vertical="center"/>
    </xf>
    <xf numFmtId="3" fontId="20" fillId="7" borderId="6" xfId="0" applyNumberFormat="1" applyFont="1" applyFill="1" applyBorder="1" applyAlignment="1">
      <alignment horizontal="center" vertical="center"/>
    </xf>
    <xf numFmtId="3" fontId="20" fillId="6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0" fontId="17" fillId="4" borderId="0" xfId="1" applyFont="1" applyFill="1" applyBorder="1" applyAlignment="1" applyProtection="1">
      <alignment vertical="center"/>
      <protection locked="0" hidden="1"/>
    </xf>
    <xf numFmtId="0" fontId="13" fillId="4" borderId="0" xfId="0" applyFont="1" applyFill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0" fontId="13" fillId="4" borderId="14" xfId="0" applyFont="1" applyFill="1" applyBorder="1" applyAlignment="1">
      <alignment horizontal="center" vertical="center"/>
    </xf>
    <xf numFmtId="0" fontId="13" fillId="4" borderId="24" xfId="0" applyFont="1" applyFill="1" applyBorder="1" applyAlignment="1">
      <alignment horizontal="center" vertical="center"/>
    </xf>
    <xf numFmtId="3" fontId="13" fillId="9" borderId="24" xfId="0" applyNumberFormat="1" applyFont="1" applyFill="1" applyBorder="1" applyAlignment="1">
      <alignment horizontal="center" vertical="center"/>
    </xf>
    <xf numFmtId="0" fontId="13" fillId="4" borderId="26" xfId="0" applyFont="1" applyFill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13" fillId="4" borderId="20" xfId="0" applyFont="1" applyFill="1" applyBorder="1" applyAlignment="1">
      <alignment horizontal="center" vertical="center"/>
    </xf>
    <xf numFmtId="3" fontId="13" fillId="4" borderId="0" xfId="0" applyNumberFormat="1" applyFont="1" applyFill="1" applyAlignment="1">
      <alignment horizontal="center" vertical="center"/>
    </xf>
    <xf numFmtId="3" fontId="20" fillId="8" borderId="26" xfId="0" applyNumberFormat="1" applyFont="1" applyFill="1" applyBorder="1" applyAlignment="1">
      <alignment horizontal="center" vertical="center"/>
    </xf>
    <xf numFmtId="3" fontId="20" fillId="8" borderId="16" xfId="0" applyNumberFormat="1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18" fillId="4" borderId="0" xfId="0" applyFont="1" applyFill="1" applyAlignment="1" applyProtection="1">
      <alignment horizontal="center" vertical="center"/>
      <protection locked="0"/>
    </xf>
    <xf numFmtId="0" fontId="19" fillId="10" borderId="0" xfId="0" applyFont="1" applyFill="1" applyAlignment="1" applyProtection="1">
      <alignment horizontal="center" vertical="center"/>
      <protection locked="0"/>
    </xf>
    <xf numFmtId="0" fontId="19" fillId="11" borderId="0" xfId="0" applyFont="1" applyFill="1" applyAlignment="1" applyProtection="1">
      <alignment horizontal="center" vertical="center"/>
      <protection locked="0"/>
    </xf>
    <xf numFmtId="3" fontId="20" fillId="9" borderId="0" xfId="0" applyNumberFormat="1" applyFont="1" applyFill="1" applyAlignment="1">
      <alignment horizontal="center" vertical="center"/>
    </xf>
    <xf numFmtId="10" fontId="20" fillId="9" borderId="0" xfId="0" applyNumberFormat="1" applyFont="1" applyFill="1" applyAlignment="1">
      <alignment horizontal="center" vertical="center"/>
    </xf>
    <xf numFmtId="0" fontId="14" fillId="4" borderId="0" xfId="0" applyFont="1" applyFill="1" applyAlignment="1" applyProtection="1">
      <alignment vertical="center"/>
      <protection locked="0"/>
    </xf>
    <xf numFmtId="0" fontId="14" fillId="4" borderId="0" xfId="0" applyFont="1" applyFill="1" applyProtection="1">
      <protection locked="0"/>
    </xf>
    <xf numFmtId="0" fontId="13" fillId="4" borderId="17" xfId="0" applyFont="1" applyFill="1" applyBorder="1" applyAlignment="1">
      <alignment horizontal="center" vertical="center"/>
    </xf>
    <xf numFmtId="3" fontId="13" fillId="9" borderId="17" xfId="0" applyNumberFormat="1" applyFont="1" applyFill="1" applyBorder="1" applyAlignment="1">
      <alignment horizontal="center" vertical="center"/>
    </xf>
    <xf numFmtId="3" fontId="20" fillId="8" borderId="79" xfId="0" applyNumberFormat="1" applyFont="1" applyFill="1" applyBorder="1" applyAlignment="1">
      <alignment horizontal="center" vertical="center"/>
    </xf>
    <xf numFmtId="0" fontId="19" fillId="5" borderId="6" xfId="0" applyFont="1" applyFill="1" applyBorder="1" applyAlignment="1" applyProtection="1">
      <alignment horizontal="center" vertical="center"/>
      <protection locked="0"/>
    </xf>
    <xf numFmtId="0" fontId="19" fillId="2" borderId="12" xfId="0" applyFont="1" applyFill="1" applyBorder="1" applyAlignment="1" applyProtection="1">
      <alignment horizontal="center" vertical="center"/>
      <protection locked="0"/>
    </xf>
    <xf numFmtId="0" fontId="13" fillId="4" borderId="81" xfId="0" applyFont="1" applyFill="1" applyBorder="1" applyAlignment="1">
      <alignment horizontal="center" vertical="center"/>
    </xf>
    <xf numFmtId="3" fontId="20" fillId="8" borderId="83" xfId="0" applyNumberFormat="1" applyFont="1" applyFill="1" applyBorder="1" applyAlignment="1">
      <alignment horizontal="center" vertical="center"/>
    </xf>
    <xf numFmtId="0" fontId="13" fillId="4" borderId="83" xfId="0" applyFont="1" applyFill="1" applyBorder="1" applyAlignment="1">
      <alignment horizontal="center" vertical="center"/>
    </xf>
    <xf numFmtId="3" fontId="20" fillId="8" borderId="85" xfId="0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0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3" fontId="5" fillId="0" borderId="6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3" fillId="0" borderId="6" xfId="0" applyNumberFormat="1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9" fontId="5" fillId="0" borderId="6" xfId="0" applyNumberFormat="1" applyFont="1" applyBorder="1" applyAlignment="1">
      <alignment horizontal="center" vertical="center"/>
    </xf>
    <xf numFmtId="10" fontId="5" fillId="0" borderId="6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7" fillId="4" borderId="0" xfId="1" applyFont="1" applyFill="1" applyBorder="1" applyAlignment="1" applyProtection="1">
      <alignment vertical="center"/>
      <protection locked="0"/>
    </xf>
    <xf numFmtId="0" fontId="13" fillId="4" borderId="67" xfId="0" applyFont="1" applyFill="1" applyBorder="1" applyAlignment="1">
      <alignment vertical="center"/>
    </xf>
    <xf numFmtId="0" fontId="13" fillId="4" borderId="67" xfId="0" applyFont="1" applyFill="1" applyBorder="1"/>
    <xf numFmtId="0" fontId="13" fillId="4" borderId="67" xfId="0" applyFont="1" applyFill="1" applyBorder="1" applyAlignment="1">
      <alignment horizontal="center" vertical="center"/>
    </xf>
    <xf numFmtId="0" fontId="16" fillId="4" borderId="67" xfId="0" applyFont="1" applyFill="1" applyBorder="1" applyAlignment="1">
      <alignment horizontal="center"/>
    </xf>
    <xf numFmtId="0" fontId="16" fillId="4" borderId="29" xfId="0" applyFont="1" applyFill="1" applyBorder="1" applyAlignment="1">
      <alignment horizontal="center"/>
    </xf>
    <xf numFmtId="0" fontId="13" fillId="4" borderId="20" xfId="0" applyFont="1" applyFill="1" applyBorder="1" applyAlignment="1">
      <alignment horizontal="center"/>
    </xf>
    <xf numFmtId="0" fontId="13" fillId="4" borderId="69" xfId="0" applyFont="1" applyFill="1" applyBorder="1"/>
    <xf numFmtId="0" fontId="13" fillId="4" borderId="68" xfId="0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32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5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23" fillId="0" borderId="38" xfId="0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22" fillId="14" borderId="39" xfId="0" applyFont="1" applyFill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3" fillId="0" borderId="41" xfId="0" applyFont="1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14" borderId="42" xfId="0" applyFont="1" applyFill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64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6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2" fillId="14" borderId="43" xfId="0" applyFont="1" applyFill="1" applyBorder="1" applyAlignment="1">
      <alignment horizontal="center" vertical="center"/>
    </xf>
    <xf numFmtId="0" fontId="22" fillId="0" borderId="49" xfId="0" applyFont="1" applyBorder="1" applyAlignment="1">
      <alignment horizontal="center" vertical="center"/>
    </xf>
    <xf numFmtId="0" fontId="22" fillId="14" borderId="49" xfId="0" applyFont="1" applyFill="1" applyBorder="1" applyAlignment="1">
      <alignment horizontal="center" vertical="center"/>
    </xf>
    <xf numFmtId="0" fontId="22" fillId="0" borderId="50" xfId="0" applyFont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65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14" borderId="47" xfId="0" applyFont="1" applyFill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14" borderId="44" xfId="0" applyFont="1" applyFill="1" applyBorder="1" applyAlignment="1">
      <alignment horizontal="center" vertical="center"/>
    </xf>
    <xf numFmtId="0" fontId="23" fillId="0" borderId="53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3" fillId="0" borderId="55" xfId="0" applyFont="1" applyBorder="1" applyAlignment="1">
      <alignment horizontal="left" vertical="center"/>
    </xf>
    <xf numFmtId="0" fontId="0" fillId="0" borderId="16" xfId="0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14" borderId="56" xfId="0" applyFont="1" applyFill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23" fillId="12" borderId="36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horizontal="left" vertical="center"/>
    </xf>
    <xf numFmtId="0" fontId="23" fillId="15" borderId="0" xfId="0" applyFont="1" applyFill="1" applyAlignment="1">
      <alignment horizontal="left" vertical="center"/>
    </xf>
    <xf numFmtId="0" fontId="20" fillId="16" borderId="0" xfId="0" applyFont="1" applyFill="1" applyAlignment="1">
      <alignment horizontal="left" vertical="center"/>
    </xf>
    <xf numFmtId="0" fontId="23" fillId="17" borderId="0" xfId="0" applyFont="1" applyFill="1" applyAlignment="1">
      <alignment horizontal="left" vertical="center"/>
    </xf>
    <xf numFmtId="0" fontId="23" fillId="0" borderId="36" xfId="0" applyFont="1" applyBorder="1" applyAlignment="1">
      <alignment horizontal="left" vertical="center" textRotation="70"/>
    </xf>
    <xf numFmtId="0" fontId="23" fillId="13" borderId="36" xfId="0" applyFont="1" applyFill="1" applyBorder="1" applyAlignment="1">
      <alignment horizontal="left" vertical="center" textRotation="70"/>
    </xf>
    <xf numFmtId="0" fontId="23" fillId="12" borderId="36" xfId="0" applyFont="1" applyFill="1" applyBorder="1" applyAlignment="1">
      <alignment horizontal="left" vertical="center" textRotation="70"/>
    </xf>
    <xf numFmtId="0" fontId="28" fillId="20" borderId="0" xfId="0" applyFont="1" applyFill="1" applyAlignment="1">
      <alignment horizontal="center" vertical="center"/>
    </xf>
    <xf numFmtId="0" fontId="33" fillId="20" borderId="0" xfId="0" applyFont="1" applyFill="1" applyAlignment="1" applyProtection="1">
      <alignment horizontal="center" vertical="center"/>
      <protection locked="0"/>
    </xf>
    <xf numFmtId="3" fontId="20" fillId="20" borderId="0" xfId="0" applyNumberFormat="1" applyFont="1" applyFill="1" applyAlignment="1">
      <alignment horizontal="center" vertical="center"/>
    </xf>
    <xf numFmtId="10" fontId="20" fillId="20" borderId="0" xfId="0" applyNumberFormat="1" applyFont="1" applyFill="1" applyAlignment="1">
      <alignment horizontal="center" vertical="center"/>
    </xf>
    <xf numFmtId="0" fontId="32" fillId="20" borderId="0" xfId="0" applyFont="1" applyFill="1" applyAlignment="1" applyProtection="1">
      <alignment horizontal="center" vertical="center"/>
      <protection locked="0"/>
    </xf>
    <xf numFmtId="0" fontId="31" fillId="20" borderId="0" xfId="0" applyFont="1" applyFill="1" applyAlignment="1" applyProtection="1">
      <alignment horizontal="center" vertical="center"/>
      <protection locked="0"/>
    </xf>
    <xf numFmtId="0" fontId="29" fillId="20" borderId="0" xfId="1" applyFont="1" applyFill="1" applyBorder="1" applyAlignment="1" applyProtection="1">
      <alignment horizontal="center" vertical="center"/>
    </xf>
    <xf numFmtId="0" fontId="28" fillId="20" borderId="70" xfId="0" applyFont="1" applyFill="1" applyBorder="1" applyAlignment="1">
      <alignment horizontal="center" vertical="center"/>
    </xf>
    <xf numFmtId="0" fontId="32" fillId="20" borderId="75" xfId="0" applyFont="1" applyFill="1" applyBorder="1" applyAlignment="1">
      <alignment horizontal="center" vertical="center" wrapText="1"/>
    </xf>
    <xf numFmtId="0" fontId="28" fillId="20" borderId="75" xfId="0" applyFont="1" applyFill="1" applyBorder="1" applyAlignment="1">
      <alignment horizontal="center" vertical="center"/>
    </xf>
    <xf numFmtId="0" fontId="31" fillId="20" borderId="75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 wrapText="1"/>
    </xf>
    <xf numFmtId="0" fontId="33" fillId="20" borderId="0" xfId="0" applyFont="1" applyFill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left" vertical="center"/>
    </xf>
    <xf numFmtId="0" fontId="13" fillId="4" borderId="87" xfId="0" applyFont="1" applyFill="1" applyBorder="1" applyAlignment="1">
      <alignment horizontal="center" vertical="center"/>
    </xf>
    <xf numFmtId="0" fontId="13" fillId="4" borderId="90" xfId="0" applyFont="1" applyFill="1" applyBorder="1" applyAlignment="1">
      <alignment horizontal="center" vertical="center"/>
    </xf>
    <xf numFmtId="0" fontId="13" fillId="4" borderId="70" xfId="0" applyFont="1" applyFill="1" applyBorder="1" applyAlignment="1">
      <alignment horizontal="center" vertical="center"/>
    </xf>
    <xf numFmtId="0" fontId="19" fillId="11" borderId="70" xfId="0" applyFont="1" applyFill="1" applyBorder="1" applyAlignment="1" applyProtection="1">
      <alignment horizontal="center" vertical="center"/>
      <protection locked="0"/>
    </xf>
    <xf numFmtId="3" fontId="20" fillId="9" borderId="70" xfId="0" applyNumberFormat="1" applyFont="1" applyFill="1" applyBorder="1" applyAlignment="1">
      <alignment horizontal="center" vertical="center"/>
    </xf>
    <xf numFmtId="10" fontId="20" fillId="9" borderId="70" xfId="0" applyNumberFormat="1" applyFont="1" applyFill="1" applyBorder="1" applyAlignment="1">
      <alignment horizontal="center" vertical="center"/>
    </xf>
    <xf numFmtId="0" fontId="14" fillId="4" borderId="27" xfId="0" applyFont="1" applyFill="1" applyBorder="1" applyAlignment="1" applyProtection="1">
      <alignment wrapText="1"/>
      <protection locked="0"/>
    </xf>
    <xf numFmtId="0" fontId="13" fillId="4" borderId="27" xfId="0" applyFont="1" applyFill="1" applyBorder="1"/>
    <xf numFmtId="0" fontId="19" fillId="10" borderId="27" xfId="0" applyFont="1" applyFill="1" applyBorder="1" applyAlignment="1" applyProtection="1">
      <alignment horizontal="center" vertical="center"/>
      <protection locked="0"/>
    </xf>
    <xf numFmtId="0" fontId="19" fillId="11" borderId="27" xfId="0" applyFont="1" applyFill="1" applyBorder="1" applyAlignment="1" applyProtection="1">
      <alignment horizontal="center" vertical="center"/>
      <protection locked="0"/>
    </xf>
    <xf numFmtId="3" fontId="20" fillId="9" borderId="27" xfId="0" applyNumberFormat="1" applyFont="1" applyFill="1" applyBorder="1" applyAlignment="1">
      <alignment horizontal="center" vertical="center"/>
    </xf>
    <xf numFmtId="10" fontId="20" fillId="9" borderId="27" xfId="0" applyNumberFormat="1" applyFont="1" applyFill="1" applyBorder="1" applyAlignment="1">
      <alignment horizontal="center" vertical="center"/>
    </xf>
    <xf numFmtId="0" fontId="14" fillId="4" borderId="67" xfId="0" applyFont="1" applyFill="1" applyBorder="1" applyAlignment="1" applyProtection="1">
      <alignment wrapText="1"/>
      <protection locked="0"/>
    </xf>
    <xf numFmtId="0" fontId="14" fillId="4" borderId="67" xfId="0" applyFont="1" applyFill="1" applyBorder="1" applyAlignment="1" applyProtection="1">
      <alignment vertical="center"/>
      <protection locked="0"/>
    </xf>
    <xf numFmtId="0" fontId="18" fillId="4" borderId="67" xfId="0" applyFont="1" applyFill="1" applyBorder="1" applyAlignment="1" applyProtection="1">
      <alignment horizontal="center" vertical="center"/>
      <protection locked="0"/>
    </xf>
    <xf numFmtId="0" fontId="23" fillId="0" borderId="6" xfId="0" applyFont="1" applyBorder="1" applyAlignment="1">
      <alignment horizontal="left" vertical="center"/>
    </xf>
    <xf numFmtId="0" fontId="23" fillId="0" borderId="6" xfId="0" applyFont="1" applyBorder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13" fillId="4" borderId="15" xfId="0" applyFont="1" applyFill="1" applyBorder="1" applyAlignment="1">
      <alignment horizontal="center"/>
    </xf>
    <xf numFmtId="0" fontId="13" fillId="4" borderId="91" xfId="0" applyFont="1" applyFill="1" applyBorder="1" applyAlignment="1">
      <alignment horizontal="center"/>
    </xf>
    <xf numFmtId="0" fontId="13" fillId="4" borderId="67" xfId="0" applyFont="1" applyFill="1" applyBorder="1" applyAlignment="1">
      <alignment horizontal="center"/>
    </xf>
    <xf numFmtId="0" fontId="20" fillId="19" borderId="86" xfId="0" applyFont="1" applyFill="1" applyBorder="1" applyAlignment="1">
      <alignment horizontal="center"/>
    </xf>
    <xf numFmtId="0" fontId="20" fillId="19" borderId="9" xfId="0" applyFont="1" applyFill="1" applyBorder="1" applyAlignment="1">
      <alignment horizontal="center" vertical="center"/>
    </xf>
    <xf numFmtId="0" fontId="11" fillId="19" borderId="79" xfId="0" applyFont="1" applyFill="1" applyBorder="1" applyAlignment="1">
      <alignment horizontal="center" vertical="center"/>
    </xf>
    <xf numFmtId="0" fontId="20" fillId="23" borderId="91" xfId="0" applyFont="1" applyFill="1" applyBorder="1" applyAlignment="1">
      <alignment horizontal="center"/>
    </xf>
    <xf numFmtId="0" fontId="20" fillId="23" borderId="91" xfId="0" applyFont="1" applyFill="1" applyBorder="1" applyAlignment="1">
      <alignment horizontal="center" vertical="center"/>
    </xf>
    <xf numFmtId="0" fontId="11" fillId="23" borderId="16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8" fillId="18" borderId="87" xfId="0" applyFont="1" applyFill="1" applyBorder="1" applyAlignment="1" applyProtection="1">
      <alignment horizontal="center" vertical="center"/>
      <protection locked="0"/>
    </xf>
    <xf numFmtId="0" fontId="34" fillId="0" borderId="0" xfId="4" applyFont="1" applyAlignment="1">
      <alignment horizontal="left" vertical="center"/>
    </xf>
    <xf numFmtId="0" fontId="34" fillId="0" borderId="6" xfId="4" applyFont="1" applyBorder="1" applyAlignment="1">
      <alignment horizontal="center" vertical="center"/>
    </xf>
    <xf numFmtId="0" fontId="34" fillId="0" borderId="0" xfId="4" applyFont="1" applyAlignment="1">
      <alignment horizontal="center" vertical="center"/>
    </xf>
    <xf numFmtId="0" fontId="2" fillId="0" borderId="0" xfId="4"/>
    <xf numFmtId="0" fontId="35" fillId="0" borderId="9" xfId="4" applyFont="1" applyBorder="1" applyAlignment="1">
      <alignment horizontal="left" vertical="center"/>
    </xf>
    <xf numFmtId="0" fontId="34" fillId="0" borderId="9" xfId="4" applyFont="1" applyBorder="1" applyAlignment="1">
      <alignment horizontal="center" vertical="center"/>
    </xf>
    <xf numFmtId="0" fontId="36" fillId="0" borderId="9" xfId="4" applyFont="1" applyBorder="1" applyAlignment="1">
      <alignment horizontal="center" vertical="center"/>
    </xf>
    <xf numFmtId="0" fontId="35" fillId="0" borderId="6" xfId="4" applyFont="1" applyBorder="1" applyAlignment="1">
      <alignment horizontal="left" vertical="center"/>
    </xf>
    <xf numFmtId="0" fontId="34" fillId="0" borderId="70" xfId="4" applyFont="1" applyBorder="1" applyAlignment="1">
      <alignment horizontal="center" vertical="center"/>
    </xf>
    <xf numFmtId="0" fontId="34" fillId="0" borderId="11" xfId="4" applyFont="1" applyBorder="1" applyAlignment="1">
      <alignment horizontal="center" vertical="center"/>
    </xf>
    <xf numFmtId="10" fontId="34" fillId="0" borderId="0" xfId="4" applyNumberFormat="1" applyFont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4" fillId="0" borderId="0" xfId="5" applyFont="1" applyAlignment="1">
      <alignment horizontal="left" vertical="center"/>
    </xf>
    <xf numFmtId="0" fontId="34" fillId="0" borderId="6" xfId="5" applyFont="1" applyBorder="1" applyAlignment="1">
      <alignment horizontal="center" vertical="center"/>
    </xf>
    <xf numFmtId="0" fontId="34" fillId="0" borderId="0" xfId="5" applyFont="1" applyAlignment="1">
      <alignment horizontal="center" vertical="center"/>
    </xf>
    <xf numFmtId="0" fontId="1" fillId="0" borderId="0" xfId="5"/>
    <xf numFmtId="0" fontId="35" fillId="0" borderId="6" xfId="5" applyFont="1" applyBorder="1" applyAlignment="1">
      <alignment horizontal="left" vertical="center"/>
    </xf>
    <xf numFmtId="0" fontId="34" fillId="0" borderId="70" xfId="5" applyFont="1" applyBorder="1" applyAlignment="1">
      <alignment horizontal="center" vertical="center"/>
    </xf>
    <xf numFmtId="0" fontId="35" fillId="0" borderId="9" xfId="5" applyFont="1" applyBorder="1" applyAlignment="1">
      <alignment horizontal="left" vertical="center" wrapText="1"/>
    </xf>
    <xf numFmtId="10" fontId="38" fillId="0" borderId="18" xfId="5" applyNumberFormat="1" applyFont="1" applyBorder="1" applyAlignment="1">
      <alignment horizontal="center" vertical="center"/>
    </xf>
    <xf numFmtId="10" fontId="38" fillId="0" borderId="67" xfId="5" applyNumberFormat="1" applyFont="1" applyBorder="1" applyAlignment="1">
      <alignment horizontal="left" vertical="center"/>
    </xf>
    <xf numFmtId="0" fontId="34" fillId="0" borderId="67" xfId="5" applyFont="1" applyBorder="1" applyAlignment="1">
      <alignment horizontal="center" vertical="center"/>
    </xf>
    <xf numFmtId="0" fontId="34" fillId="0" borderId="67" xfId="5" applyFont="1" applyBorder="1" applyAlignment="1">
      <alignment horizontal="left" vertical="center"/>
    </xf>
    <xf numFmtId="10" fontId="38" fillId="0" borderId="68" xfId="5" applyNumberFormat="1" applyFont="1" applyBorder="1" applyAlignment="1">
      <alignment horizontal="left" vertical="center"/>
    </xf>
    <xf numFmtId="0" fontId="36" fillId="0" borderId="6" xfId="5" applyFont="1" applyBorder="1" applyAlignment="1">
      <alignment horizontal="left" vertical="center"/>
    </xf>
    <xf numFmtId="0" fontId="39" fillId="0" borderId="6" xfId="5" applyFont="1" applyBorder="1" applyAlignment="1">
      <alignment horizontal="center" vertical="center"/>
    </xf>
    <xf numFmtId="1" fontId="36" fillId="0" borderId="11" xfId="5" applyNumberFormat="1" applyFont="1" applyBorder="1" applyAlignment="1">
      <alignment horizontal="center" vertical="center"/>
    </xf>
    <xf numFmtId="3" fontId="38" fillId="0" borderId="19" xfId="5" applyNumberFormat="1" applyFont="1" applyBorder="1" applyAlignment="1">
      <alignment horizontal="left" vertical="center"/>
    </xf>
    <xf numFmtId="3" fontId="34" fillId="0" borderId="29" xfId="5" applyNumberFormat="1" applyFont="1" applyBorder="1" applyAlignment="1">
      <alignment horizontal="center" vertical="center"/>
    </xf>
    <xf numFmtId="0" fontId="34" fillId="0" borderId="29" xfId="5" applyFont="1" applyBorder="1" applyAlignment="1">
      <alignment horizontal="center" vertical="center"/>
    </xf>
    <xf numFmtId="0" fontId="34" fillId="0" borderId="20" xfId="5" applyFont="1" applyBorder="1" applyAlignment="1">
      <alignment horizontal="center" vertical="center"/>
    </xf>
    <xf numFmtId="1" fontId="36" fillId="0" borderId="0" xfId="5" applyNumberFormat="1" applyFont="1" applyAlignment="1">
      <alignment horizontal="center" vertical="center"/>
    </xf>
    <xf numFmtId="3" fontId="34" fillId="0" borderId="96" xfId="5" applyNumberFormat="1" applyFont="1" applyBorder="1" applyAlignment="1">
      <alignment horizontal="center" vertical="center"/>
    </xf>
    <xf numFmtId="3" fontId="34" fillId="0" borderId="13" xfId="5" applyNumberFormat="1" applyFont="1" applyBorder="1" applyAlignment="1">
      <alignment horizontal="center" vertical="center"/>
    </xf>
    <xf numFmtId="3" fontId="34" fillId="0" borderId="0" xfId="5" applyNumberFormat="1" applyFont="1" applyAlignment="1">
      <alignment horizontal="center" vertical="center"/>
    </xf>
    <xf numFmtId="0" fontId="34" fillId="0" borderId="13" xfId="5" applyFont="1" applyBorder="1" applyAlignment="1">
      <alignment horizontal="center" vertical="center"/>
    </xf>
    <xf numFmtId="0" fontId="34" fillId="0" borderId="87" xfId="5" applyFont="1" applyBorder="1" applyAlignment="1">
      <alignment horizontal="center" vertical="center"/>
    </xf>
    <xf numFmtId="0" fontId="34" fillId="0" borderId="88" xfId="5" applyFont="1" applyBorder="1" applyAlignment="1">
      <alignment horizontal="center" vertical="center"/>
    </xf>
    <xf numFmtId="0" fontId="34" fillId="0" borderId="22" xfId="5" applyFont="1" applyBorder="1" applyAlignment="1">
      <alignment horizontal="center" vertical="center"/>
    </xf>
    <xf numFmtId="0" fontId="34" fillId="0" borderId="71" xfId="5" applyFont="1" applyBorder="1" applyAlignment="1">
      <alignment horizontal="center" vertical="center"/>
    </xf>
    <xf numFmtId="0" fontId="1" fillId="0" borderId="25" xfId="5" applyBorder="1"/>
    <xf numFmtId="0" fontId="1" fillId="0" borderId="14" xfId="5" applyBorder="1"/>
    <xf numFmtId="3" fontId="34" fillId="0" borderId="97" xfId="5" applyNumberFormat="1" applyFont="1" applyBorder="1" applyAlignment="1">
      <alignment horizontal="center" vertical="center"/>
    </xf>
    <xf numFmtId="0" fontId="34" fillId="0" borderId="25" xfId="5" applyFont="1" applyBorder="1" applyAlignment="1">
      <alignment horizontal="center" vertical="center"/>
    </xf>
    <xf numFmtId="0" fontId="34" fillId="0" borderId="12" xfId="5" applyFont="1" applyBorder="1" applyAlignment="1">
      <alignment horizontal="center" vertical="center"/>
    </xf>
    <xf numFmtId="0" fontId="1" fillId="0" borderId="26" xfId="5" applyBorder="1"/>
    <xf numFmtId="0" fontId="34" fillId="0" borderId="12" xfId="5" applyFont="1" applyBorder="1" applyAlignment="1">
      <alignment horizontal="left" vertical="center"/>
    </xf>
    <xf numFmtId="10" fontId="34" fillId="0" borderId="70" xfId="5" applyNumberFormat="1" applyFont="1" applyBorder="1" applyAlignment="1">
      <alignment horizontal="center" vertical="center"/>
    </xf>
    <xf numFmtId="10" fontId="34" fillId="0" borderId="11" xfId="5" applyNumberFormat="1" applyFont="1" applyBorder="1" applyAlignment="1">
      <alignment horizontal="center" vertical="center"/>
    </xf>
    <xf numFmtId="0" fontId="34" fillId="0" borderId="12" xfId="5" applyFont="1" applyBorder="1" applyAlignment="1">
      <alignment vertical="center"/>
    </xf>
    <xf numFmtId="0" fontId="34" fillId="0" borderId="70" xfId="5" applyFont="1" applyBorder="1" applyAlignment="1">
      <alignment vertical="center"/>
    </xf>
    <xf numFmtId="3" fontId="34" fillId="0" borderId="98" xfId="5" applyNumberFormat="1" applyFont="1" applyBorder="1" applyAlignment="1">
      <alignment horizontal="center" vertical="center"/>
    </xf>
    <xf numFmtId="3" fontId="34" fillId="0" borderId="15" xfId="5" applyNumberFormat="1" applyFont="1" applyBorder="1" applyAlignment="1">
      <alignment horizontal="center" vertical="center"/>
    </xf>
    <xf numFmtId="0" fontId="34" fillId="0" borderId="15" xfId="5" applyFont="1" applyBorder="1" applyAlignment="1">
      <alignment horizontal="center" vertical="center"/>
    </xf>
    <xf numFmtId="0" fontId="34" fillId="0" borderId="91" xfId="5" applyFont="1" applyBorder="1" applyAlignment="1">
      <alignment horizontal="center" vertical="center"/>
    </xf>
    <xf numFmtId="0" fontId="34" fillId="0" borderId="92" xfId="5" applyFont="1" applyBorder="1" applyAlignment="1">
      <alignment horizontal="center" vertical="center"/>
    </xf>
    <xf numFmtId="0" fontId="34" fillId="0" borderId="73" xfId="5" applyFont="1" applyBorder="1" applyAlignment="1">
      <alignment horizontal="center" vertical="center"/>
    </xf>
    <xf numFmtId="0" fontId="1" fillId="0" borderId="16" xfId="5" applyBorder="1"/>
    <xf numFmtId="3" fontId="34" fillId="0" borderId="70" xfId="5" applyNumberFormat="1" applyFont="1" applyBorder="1" applyAlignment="1">
      <alignment horizontal="center" vertical="center"/>
    </xf>
    <xf numFmtId="3" fontId="34" fillId="0" borderId="11" xfId="5" applyNumberFormat="1" applyFont="1" applyBorder="1" applyAlignment="1">
      <alignment horizontal="center" vertical="center"/>
    </xf>
    <xf numFmtId="0" fontId="34" fillId="0" borderId="18" xfId="5" applyFont="1" applyBorder="1" applyAlignment="1">
      <alignment horizontal="center" vertical="center"/>
    </xf>
    <xf numFmtId="10" fontId="34" fillId="0" borderId="67" xfId="5" applyNumberFormat="1" applyFont="1" applyBorder="1" applyAlignment="1">
      <alignment horizontal="center" vertical="center"/>
    </xf>
    <xf numFmtId="10" fontId="34" fillId="0" borderId="68" xfId="5" applyNumberFormat="1" applyFont="1" applyBorder="1" applyAlignment="1">
      <alignment horizontal="center" vertical="center"/>
    </xf>
    <xf numFmtId="0" fontId="34" fillId="0" borderId="19" xfId="5" applyFont="1" applyBorder="1" applyAlignment="1">
      <alignment horizontal="center" vertical="center"/>
    </xf>
    <xf numFmtId="0" fontId="34" fillId="0" borderId="69" xfId="5" applyFont="1" applyBorder="1" applyAlignment="1">
      <alignment horizontal="center" vertical="center"/>
    </xf>
    <xf numFmtId="0" fontId="34" fillId="0" borderId="96" xfId="5" applyFont="1" applyBorder="1" applyAlignment="1">
      <alignment horizontal="center" vertical="center"/>
    </xf>
    <xf numFmtId="10" fontId="34" fillId="0" borderId="90" xfId="5" applyNumberFormat="1" applyFont="1" applyBorder="1" applyAlignment="1">
      <alignment horizontal="center" vertical="center"/>
    </xf>
    <xf numFmtId="0" fontId="36" fillId="0" borderId="12" xfId="5" applyFont="1" applyBorder="1" applyAlignment="1">
      <alignment horizontal="center" vertical="center"/>
    </xf>
    <xf numFmtId="0" fontId="28" fillId="20" borderId="0" xfId="0" applyFont="1" applyFill="1" applyAlignment="1">
      <alignment horizontal="center" vertical="center"/>
    </xf>
    <xf numFmtId="0" fontId="28" fillId="20" borderId="0" xfId="0" applyFont="1" applyFill="1" applyBorder="1" applyAlignment="1" applyProtection="1">
      <alignment horizontal="center" vertical="center"/>
    </xf>
    <xf numFmtId="0" fontId="11" fillId="26" borderId="0" xfId="0" applyFont="1" applyFill="1" applyBorder="1" applyAlignment="1" applyProtection="1">
      <alignment horizontal="center" vertical="center" wrapText="1"/>
    </xf>
    <xf numFmtId="0" fontId="20" fillId="26" borderId="0" xfId="0" applyFont="1" applyFill="1" applyBorder="1" applyAlignment="1" applyProtection="1">
      <alignment horizontal="center" vertical="center"/>
    </xf>
    <xf numFmtId="0" fontId="11" fillId="26" borderId="29" xfId="0" applyFont="1" applyFill="1" applyBorder="1" applyAlignment="1" applyProtection="1">
      <alignment horizontal="center" vertical="center" wrapText="1"/>
    </xf>
    <xf numFmtId="0" fontId="11" fillId="26" borderId="69" xfId="0" applyFont="1" applyFill="1" applyBorder="1" applyAlignment="1" applyProtection="1">
      <alignment horizontal="center" vertical="center" wrapText="1"/>
    </xf>
    <xf numFmtId="0" fontId="11" fillId="26" borderId="11" xfId="0" applyFont="1" applyFill="1" applyBorder="1" applyAlignment="1" applyProtection="1">
      <alignment horizontal="center" vertical="center" wrapText="1"/>
    </xf>
    <xf numFmtId="0" fontId="11" fillId="27" borderId="12" xfId="0" applyFont="1" applyFill="1" applyBorder="1" applyAlignment="1" applyProtection="1">
      <alignment horizontal="center" vertical="center" wrapText="1"/>
    </xf>
    <xf numFmtId="0" fontId="11" fillId="26" borderId="6" xfId="0" applyFont="1" applyFill="1" applyBorder="1" applyAlignment="1" applyProtection="1">
      <alignment horizontal="center" vertical="center" wrapText="1"/>
    </xf>
    <xf numFmtId="0" fontId="11" fillId="27" borderId="6" xfId="0" applyFont="1" applyFill="1" applyBorder="1" applyAlignment="1" applyProtection="1">
      <alignment horizontal="center" vertical="center" wrapText="1"/>
    </xf>
    <xf numFmtId="0" fontId="11" fillId="27" borderId="7" xfId="0" applyFont="1" applyFill="1" applyBorder="1" applyAlignment="1" applyProtection="1">
      <alignment horizontal="center" vertical="center" wrapText="1"/>
    </xf>
    <xf numFmtId="0" fontId="11" fillId="27" borderId="9" xfId="0" applyFont="1" applyFill="1" applyBorder="1" applyAlignment="1" applyProtection="1">
      <alignment horizontal="center" vertical="center" wrapText="1"/>
    </xf>
    <xf numFmtId="0" fontId="11" fillId="27" borderId="10" xfId="0" applyFont="1" applyFill="1" applyBorder="1" applyAlignment="1" applyProtection="1">
      <alignment horizontal="center" vertical="center" wrapText="1"/>
    </xf>
    <xf numFmtId="0" fontId="11" fillId="26" borderId="12" xfId="0" applyFont="1" applyFill="1" applyBorder="1" applyAlignment="1" applyProtection="1">
      <alignment horizontal="center" vertical="center" wrapText="1"/>
    </xf>
    <xf numFmtId="0" fontId="11" fillId="26" borderId="70" xfId="0" applyFont="1" applyFill="1" applyBorder="1" applyAlignment="1" applyProtection="1">
      <alignment horizontal="center" vertical="center" wrapText="1"/>
    </xf>
    <xf numFmtId="0" fontId="11" fillId="26" borderId="93" xfId="0" applyFont="1" applyFill="1" applyBorder="1" applyAlignment="1" applyProtection="1">
      <alignment horizontal="center" vertical="center" wrapText="1"/>
    </xf>
    <xf numFmtId="0" fontId="11" fillId="27" borderId="92" xfId="0" applyFont="1" applyFill="1" applyBorder="1" applyAlignment="1" applyProtection="1">
      <alignment horizontal="center" vertical="center" wrapText="1"/>
    </xf>
    <xf numFmtId="0" fontId="11" fillId="26" borderId="92" xfId="0" applyFont="1" applyFill="1" applyBorder="1" applyAlignment="1" applyProtection="1">
      <alignment horizontal="center" vertical="center" wrapText="1"/>
    </xf>
    <xf numFmtId="0" fontId="11" fillId="26" borderId="73" xfId="0" applyFont="1" applyFill="1" applyBorder="1" applyAlignment="1" applyProtection="1">
      <alignment horizontal="center" vertical="center" wrapText="1"/>
    </xf>
    <xf numFmtId="0" fontId="11" fillId="26" borderId="7" xfId="0" applyFont="1" applyFill="1" applyBorder="1" applyAlignment="1" applyProtection="1">
      <alignment horizontal="center" vertical="center" wrapText="1"/>
    </xf>
    <xf numFmtId="0" fontId="11" fillId="26" borderId="0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 applyProtection="1">
      <alignment horizontal="center" vertical="center"/>
    </xf>
    <xf numFmtId="0" fontId="31" fillId="20" borderId="0" xfId="0" applyFont="1" applyFill="1" applyBorder="1" applyAlignment="1" applyProtection="1">
      <alignment horizontal="center" vertical="center"/>
    </xf>
    <xf numFmtId="0" fontId="33" fillId="20" borderId="0" xfId="0" applyFont="1" applyFill="1" applyBorder="1" applyAlignment="1" applyProtection="1">
      <alignment horizontal="center" vertical="center"/>
    </xf>
    <xf numFmtId="3" fontId="20" fillId="20" borderId="0" xfId="0" applyNumberFormat="1" applyFont="1" applyFill="1" applyBorder="1" applyAlignment="1" applyProtection="1">
      <alignment horizontal="center" vertical="center"/>
    </xf>
    <xf numFmtId="10" fontId="20" fillId="20" borderId="0" xfId="0" applyNumberFormat="1" applyFont="1" applyFill="1" applyBorder="1" applyAlignment="1" applyProtection="1">
      <alignment horizontal="center" vertical="center"/>
    </xf>
    <xf numFmtId="0" fontId="11" fillId="27" borderId="88" xfId="0" applyFont="1" applyFill="1" applyBorder="1" applyAlignment="1" applyProtection="1">
      <alignment horizontal="center" vertical="center" wrapText="1"/>
    </xf>
    <xf numFmtId="0" fontId="11" fillId="26" borderId="88" xfId="0" applyFont="1" applyFill="1" applyBorder="1" applyAlignment="1" applyProtection="1">
      <alignment horizontal="center" vertical="center" wrapText="1"/>
    </xf>
    <xf numFmtId="0" fontId="11" fillId="26" borderId="71" xfId="0" applyFont="1" applyFill="1" applyBorder="1" applyAlignment="1" applyProtection="1">
      <alignment horizontal="center" vertical="center" wrapText="1"/>
    </xf>
    <xf numFmtId="0" fontId="11" fillId="26" borderId="90" xfId="0" applyFont="1" applyFill="1" applyBorder="1" applyAlignment="1" applyProtection="1">
      <alignment horizontal="center" vertical="center" wrapText="1"/>
    </xf>
    <xf numFmtId="0" fontId="11" fillId="26" borderId="13" xfId="0" applyFont="1" applyFill="1" applyBorder="1" applyAlignment="1" applyProtection="1">
      <alignment horizontal="center" vertical="center" wrapText="1"/>
      <protection locked="0"/>
    </xf>
    <xf numFmtId="0" fontId="11" fillId="26" borderId="28" xfId="0" applyFont="1" applyFill="1" applyBorder="1" applyAlignment="1" applyProtection="1">
      <alignment horizontal="center" vertical="center" wrapText="1"/>
      <protection locked="0"/>
    </xf>
    <xf numFmtId="0" fontId="11" fillId="26" borderId="95" xfId="0" applyFont="1" applyFill="1" applyBorder="1" applyAlignment="1" applyProtection="1">
      <alignment horizontal="center" vertical="center" wrapText="1"/>
      <protection locked="0"/>
    </xf>
    <xf numFmtId="0" fontId="11" fillId="26" borderId="6" xfId="0" applyFont="1" applyFill="1" applyBorder="1" applyAlignment="1" applyProtection="1">
      <alignment horizontal="center" vertical="center" wrapText="1"/>
      <protection locked="0"/>
    </xf>
    <xf numFmtId="0" fontId="11" fillId="26" borderId="15" xfId="0" applyFont="1" applyFill="1" applyBorder="1" applyAlignment="1" applyProtection="1">
      <alignment horizontal="center" vertical="center" wrapText="1"/>
      <protection locked="0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10" fontId="37" fillId="0" borderId="0" xfId="5" applyNumberFormat="1" applyFont="1" applyFill="1" applyBorder="1" applyAlignment="1">
      <alignment horizontal="left" vertical="center"/>
    </xf>
    <xf numFmtId="0" fontId="34" fillId="0" borderId="0" xfId="5" applyFont="1" applyFill="1" applyBorder="1" applyAlignment="1">
      <alignment horizontal="center" vertical="center"/>
    </xf>
    <xf numFmtId="0" fontId="1" fillId="0" borderId="0" xfId="5" applyFill="1" applyBorder="1"/>
    <xf numFmtId="0" fontId="34" fillId="0" borderId="9" xfId="5" applyFont="1" applyBorder="1" applyAlignment="1">
      <alignment horizontal="center" vertical="center"/>
    </xf>
    <xf numFmtId="0" fontId="34" fillId="0" borderId="6" xfId="5" applyFont="1" applyBorder="1" applyAlignment="1">
      <alignment horizontal="left" vertical="center"/>
    </xf>
    <xf numFmtId="0" fontId="41" fillId="28" borderId="103" xfId="0" applyFont="1" applyFill="1" applyBorder="1" applyAlignment="1">
      <alignment horizontal="center" vertical="center"/>
    </xf>
    <xf numFmtId="0" fontId="42" fillId="29" borderId="103" xfId="0" applyFont="1" applyFill="1" applyBorder="1" applyAlignment="1">
      <alignment horizontal="left" vertical="center"/>
    </xf>
    <xf numFmtId="0" fontId="41" fillId="30" borderId="103" xfId="0" applyFont="1" applyFill="1" applyBorder="1" applyAlignment="1">
      <alignment horizontal="left" vertical="center"/>
    </xf>
    <xf numFmtId="0" fontId="41" fillId="31" borderId="103" xfId="0" applyFont="1" applyFill="1" applyBorder="1" applyAlignment="1">
      <alignment horizontal="left" vertical="center"/>
    </xf>
    <xf numFmtId="0" fontId="41" fillId="3" borderId="103" xfId="0" applyFont="1" applyFill="1" applyBorder="1" applyAlignment="1">
      <alignment horizontal="left" vertical="center"/>
    </xf>
    <xf numFmtId="0" fontId="41" fillId="28" borderId="103" xfId="0" applyFont="1" applyFill="1" applyBorder="1" applyAlignment="1">
      <alignment horizontal="left" vertical="center"/>
    </xf>
    <xf numFmtId="0" fontId="41" fillId="30" borderId="21" xfId="0" applyFont="1" applyFill="1" applyBorder="1" applyAlignment="1">
      <alignment horizontal="left" vertical="center"/>
    </xf>
    <xf numFmtId="0" fontId="41" fillId="30" borderId="10" xfId="0" applyFont="1" applyFill="1" applyBorder="1" applyAlignment="1">
      <alignment horizontal="left" vertical="center"/>
    </xf>
    <xf numFmtId="0" fontId="41" fillId="31" borderId="104" xfId="0" applyFont="1" applyFill="1" applyBorder="1" applyAlignment="1">
      <alignment horizontal="left" vertical="center"/>
    </xf>
    <xf numFmtId="0" fontId="41" fillId="31" borderId="105" xfId="0" applyFont="1" applyFill="1" applyBorder="1" applyAlignment="1">
      <alignment horizontal="left" vertical="center"/>
    </xf>
    <xf numFmtId="0" fontId="41" fillId="3" borderId="104" xfId="0" applyFont="1" applyFill="1" applyBorder="1" applyAlignment="1">
      <alignment horizontal="left" vertical="center"/>
    </xf>
    <xf numFmtId="0" fontId="41" fillId="3" borderId="105" xfId="0" applyFont="1" applyFill="1" applyBorder="1" applyAlignment="1">
      <alignment horizontal="left" vertical="center"/>
    </xf>
    <xf numFmtId="0" fontId="41" fillId="28" borderId="106" xfId="0" applyFont="1" applyFill="1" applyBorder="1" applyAlignment="1">
      <alignment horizontal="left" vertical="center"/>
    </xf>
    <xf numFmtId="0" fontId="46" fillId="25" borderId="103" xfId="0" applyFont="1" applyFill="1" applyBorder="1" applyAlignment="1">
      <alignment horizontal="center" vertical="center"/>
    </xf>
    <xf numFmtId="0" fontId="44" fillId="0" borderId="103" xfId="0" applyFont="1" applyBorder="1" applyAlignment="1">
      <alignment horizontal="left" vertical="center"/>
    </xf>
    <xf numFmtId="0" fontId="43" fillId="0" borderId="103" xfId="0" applyFont="1" applyBorder="1" applyAlignment="1">
      <alignment horizontal="left" vertical="center"/>
    </xf>
    <xf numFmtId="0" fontId="45" fillId="32" borderId="103" xfId="0" applyFont="1" applyFill="1" applyBorder="1" applyAlignment="1">
      <alignment horizontal="left" vertical="center"/>
    </xf>
    <xf numFmtId="0" fontId="43" fillId="32" borderId="103" xfId="0" applyFont="1" applyFill="1" applyBorder="1" applyAlignment="1">
      <alignment horizontal="left" vertical="center"/>
    </xf>
    <xf numFmtId="0" fontId="43" fillId="33" borderId="103" xfId="0" applyFont="1" applyFill="1" applyBorder="1" applyAlignment="1">
      <alignment horizontal="left" vertical="center"/>
    </xf>
    <xf numFmtId="0" fontId="43" fillId="34" borderId="103" xfId="0" applyFont="1" applyFill="1" applyBorder="1" applyAlignment="1">
      <alignment horizontal="left" vertical="center"/>
    </xf>
    <xf numFmtId="0" fontId="43" fillId="35" borderId="103" xfId="0" applyFont="1" applyFill="1" applyBorder="1" applyAlignment="1">
      <alignment horizontal="left" vertical="center"/>
    </xf>
    <xf numFmtId="0" fontId="43" fillId="36" borderId="103" xfId="0" applyFont="1" applyFill="1" applyBorder="1" applyAlignment="1">
      <alignment horizontal="left" vertical="center"/>
    </xf>
    <xf numFmtId="0" fontId="25" fillId="0" borderId="103" xfId="0" applyFont="1" applyBorder="1" applyAlignment="1">
      <alignment horizontal="left" vertical="center"/>
    </xf>
    <xf numFmtId="0" fontId="42" fillId="0" borderId="103" xfId="0" applyFont="1" applyBorder="1" applyAlignment="1">
      <alignment horizontal="left" vertical="center"/>
    </xf>
    <xf numFmtId="0" fontId="34" fillId="0" borderId="0" xfId="0" applyFont="1" applyAlignment="1">
      <alignment horizontal="center" vertical="center" wrapText="1"/>
    </xf>
    <xf numFmtId="0" fontId="34" fillId="0" borderId="0" xfId="5" applyFont="1" applyAlignment="1">
      <alignment horizontal="center" vertical="center" wrapText="1"/>
    </xf>
    <xf numFmtId="0" fontId="1" fillId="0" borderId="0" xfId="5" applyAlignment="1">
      <alignment wrapText="1"/>
    </xf>
    <xf numFmtId="0" fontId="13" fillId="4" borderId="108" xfId="0" applyFont="1" applyFill="1" applyBorder="1" applyAlignment="1">
      <alignment horizontal="center" vertical="center"/>
    </xf>
    <xf numFmtId="0" fontId="13" fillId="4" borderId="93" xfId="0" applyFont="1" applyFill="1" applyBorder="1" applyAlignment="1">
      <alignment horizontal="center"/>
    </xf>
    <xf numFmtId="0" fontId="16" fillId="4" borderId="0" xfId="0" applyFont="1" applyFill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13" fillId="4" borderId="3" xfId="0" applyFont="1" applyFill="1" applyBorder="1"/>
    <xf numFmtId="0" fontId="13" fillId="4" borderId="0" xfId="0" applyFont="1" applyFill="1" applyAlignment="1">
      <alignment horizontal="center" vertical="center"/>
    </xf>
    <xf numFmtId="0" fontId="14" fillId="4" borderId="1" xfId="0" applyFont="1" applyFill="1" applyBorder="1" applyAlignment="1" applyProtection="1">
      <alignment horizontal="center" vertical="center" wrapText="1"/>
      <protection locked="0"/>
    </xf>
    <xf numFmtId="0" fontId="14" fillId="4" borderId="5" xfId="0" applyFont="1" applyFill="1" applyBorder="1" applyAlignment="1" applyProtection="1">
      <alignment wrapText="1"/>
      <protection locked="0"/>
    </xf>
    <xf numFmtId="0" fontId="13" fillId="4" borderId="1" xfId="0" applyFont="1" applyFill="1" applyBorder="1" applyAlignment="1">
      <alignment horizontal="center" vertical="center"/>
    </xf>
    <xf numFmtId="0" fontId="13" fillId="4" borderId="5" xfId="0" applyFont="1" applyFill="1" applyBorder="1"/>
    <xf numFmtId="0" fontId="17" fillId="4" borderId="0" xfId="1" applyFont="1" applyFill="1" applyBorder="1" applyAlignment="1" applyProtection="1">
      <alignment horizontal="center" vertical="center"/>
      <protection locked="0" hidden="1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14" fillId="4" borderId="5" xfId="0" applyFont="1" applyFill="1" applyBorder="1" applyProtection="1">
      <protection locked="0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3" fillId="4" borderId="13" xfId="0" applyFont="1" applyFill="1" applyBorder="1" applyAlignment="1">
      <alignment horizontal="center" vertical="center"/>
    </xf>
    <xf numFmtId="0" fontId="13" fillId="4" borderId="25" xfId="0" applyFont="1" applyFill="1" applyBorder="1" applyAlignment="1">
      <alignment horizontal="center" vertical="center"/>
    </xf>
    <xf numFmtId="0" fontId="13" fillId="4" borderId="78" xfId="0" applyFont="1" applyFill="1" applyBorder="1" applyAlignment="1">
      <alignment horizontal="center" vertical="center"/>
    </xf>
    <xf numFmtId="0" fontId="13" fillId="4" borderId="80" xfId="0" applyFont="1" applyFill="1" applyBorder="1" applyAlignment="1">
      <alignment horizontal="center" vertical="center"/>
    </xf>
    <xf numFmtId="0" fontId="13" fillId="4" borderId="82" xfId="0" applyFont="1" applyFill="1" applyBorder="1" applyAlignment="1">
      <alignment horizontal="center" vertical="center"/>
    </xf>
    <xf numFmtId="0" fontId="14" fillId="4" borderId="9" xfId="0" applyFont="1" applyFill="1" applyBorder="1" applyAlignment="1" applyProtection="1">
      <alignment horizontal="center" vertical="center" wrapText="1"/>
      <protection locked="0"/>
    </xf>
    <xf numFmtId="0" fontId="14" fillId="4" borderId="7" xfId="0" applyFont="1" applyFill="1" applyBorder="1" applyAlignment="1" applyProtection="1">
      <alignment horizontal="center" vertical="center" wrapText="1"/>
      <protection locked="0"/>
    </xf>
    <xf numFmtId="0" fontId="13" fillId="4" borderId="12" xfId="0" applyFont="1" applyFill="1" applyBorder="1" applyAlignment="1">
      <alignment horizontal="center" vertical="center"/>
    </xf>
    <xf numFmtId="0" fontId="13" fillId="4" borderId="11" xfId="0" applyFont="1" applyFill="1" applyBorder="1" applyAlignment="1">
      <alignment horizontal="center" vertical="center"/>
    </xf>
    <xf numFmtId="0" fontId="13" fillId="4" borderId="22" xfId="0" applyFont="1" applyFill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3" fillId="4" borderId="15" xfId="0" applyFont="1" applyFill="1" applyBorder="1" applyAlignment="1">
      <alignment horizontal="center" vertical="center"/>
    </xf>
    <xf numFmtId="0" fontId="13" fillId="4" borderId="84" xfId="0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3" fillId="0" borderId="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3" fillId="4" borderId="71" xfId="0" applyFont="1" applyFill="1" applyBorder="1" applyAlignment="1">
      <alignment horizontal="center" vertical="center"/>
    </xf>
    <xf numFmtId="0" fontId="13" fillId="4" borderId="73" xfId="0" applyFont="1" applyFill="1" applyBorder="1"/>
    <xf numFmtId="0" fontId="13" fillId="4" borderId="30" xfId="0" applyFont="1" applyFill="1" applyBorder="1" applyAlignment="1">
      <alignment horizontal="center" vertical="center"/>
    </xf>
    <xf numFmtId="0" fontId="13" fillId="4" borderId="72" xfId="0" applyFont="1" applyFill="1" applyBorder="1" applyAlignment="1">
      <alignment horizontal="center" vertical="center"/>
    </xf>
    <xf numFmtId="3" fontId="20" fillId="8" borderId="31" xfId="0" applyNumberFormat="1" applyFont="1" applyFill="1" applyBorder="1" applyAlignment="1">
      <alignment horizontal="center" vertical="center"/>
    </xf>
    <xf numFmtId="3" fontId="20" fillId="8" borderId="73" xfId="0" applyNumberFormat="1" applyFont="1" applyFill="1" applyBorder="1" applyAlignment="1">
      <alignment horizontal="center" vertical="center"/>
    </xf>
    <xf numFmtId="3" fontId="20" fillId="8" borderId="74" xfId="0" applyNumberFormat="1" applyFont="1" applyFill="1" applyBorder="1" applyAlignment="1">
      <alignment horizontal="center" vertical="center"/>
    </xf>
    <xf numFmtId="0" fontId="17" fillId="4" borderId="0" xfId="1" applyFont="1" applyFill="1" applyBorder="1" applyAlignment="1" applyProtection="1">
      <alignment horizontal="center" vertical="center"/>
      <protection locked="0"/>
    </xf>
    <xf numFmtId="0" fontId="19" fillId="18" borderId="73" xfId="0" applyFont="1" applyFill="1" applyBorder="1" applyAlignment="1" applyProtection="1">
      <alignment horizontal="center" vertical="center"/>
      <protection locked="0"/>
    </xf>
    <xf numFmtId="0" fontId="19" fillId="18" borderId="74" xfId="0" applyFont="1" applyFill="1" applyBorder="1" applyAlignment="1" applyProtection="1">
      <alignment horizontal="center" vertical="center"/>
      <protection locked="0"/>
    </xf>
    <xf numFmtId="0" fontId="20" fillId="23" borderId="70" xfId="0" applyFont="1" applyFill="1" applyBorder="1" applyAlignment="1">
      <alignment horizontal="center" vertical="center"/>
    </xf>
    <xf numFmtId="0" fontId="20" fillId="23" borderId="22" xfId="0" applyFont="1" applyFill="1" applyBorder="1" applyAlignment="1">
      <alignment horizontal="center" vertical="center"/>
    </xf>
    <xf numFmtId="3" fontId="20" fillId="24" borderId="77" xfId="0" applyNumberFormat="1" applyFont="1" applyFill="1" applyBorder="1" applyAlignment="1">
      <alignment horizontal="center" vertical="center"/>
    </xf>
    <xf numFmtId="3" fontId="20" fillId="24" borderId="70" xfId="0" applyNumberFormat="1" applyFont="1" applyFill="1" applyBorder="1" applyAlignment="1">
      <alignment horizontal="center" vertical="center"/>
    </xf>
    <xf numFmtId="3" fontId="20" fillId="24" borderId="22" xfId="0" applyNumberFormat="1" applyFont="1" applyFill="1" applyBorder="1" applyAlignment="1">
      <alignment horizontal="center" vertical="center"/>
    </xf>
    <xf numFmtId="0" fontId="13" fillId="4" borderId="89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/>
    </xf>
    <xf numFmtId="0" fontId="20" fillId="23" borderId="77" xfId="0" applyFon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center"/>
    </xf>
    <xf numFmtId="3" fontId="20" fillId="24" borderId="73" xfId="0" applyNumberFormat="1" applyFont="1" applyFill="1" applyBorder="1" applyAlignment="1">
      <alignment horizontal="center" vertical="center"/>
    </xf>
    <xf numFmtId="3" fontId="20" fillId="24" borderId="74" xfId="0" applyNumberFormat="1" applyFont="1" applyFill="1" applyBorder="1" applyAlignment="1">
      <alignment horizontal="center" vertical="center"/>
    </xf>
    <xf numFmtId="3" fontId="20" fillId="24" borderId="31" xfId="0" applyNumberFormat="1" applyFont="1" applyFill="1" applyBorder="1" applyAlignment="1">
      <alignment horizontal="center" vertical="center"/>
    </xf>
    <xf numFmtId="0" fontId="14" fillId="4" borderId="88" xfId="0" applyFont="1" applyFill="1" applyBorder="1" applyAlignment="1">
      <alignment horizontal="center" vertical="center"/>
    </xf>
    <xf numFmtId="0" fontId="14" fillId="4" borderId="71" xfId="0" applyFont="1" applyFill="1" applyBorder="1" applyAlignment="1">
      <alignment horizontal="center" vertical="center"/>
    </xf>
    <xf numFmtId="0" fontId="13" fillId="4" borderId="94" xfId="0" applyFont="1" applyFill="1" applyBorder="1" applyAlignment="1">
      <alignment horizontal="center"/>
    </xf>
    <xf numFmtId="0" fontId="13" fillId="4" borderId="95" xfId="0" applyFont="1" applyFill="1" applyBorder="1" applyAlignment="1">
      <alignment horizontal="center"/>
    </xf>
    <xf numFmtId="0" fontId="19" fillId="3" borderId="91" xfId="0" applyFont="1" applyFill="1" applyBorder="1" applyAlignment="1" applyProtection="1">
      <alignment horizontal="center" vertical="center"/>
      <protection locked="0"/>
    </xf>
    <xf numFmtId="0" fontId="19" fillId="18" borderId="91" xfId="0" applyFont="1" applyFill="1" applyBorder="1" applyAlignment="1" applyProtection="1">
      <alignment horizontal="center" vertical="center"/>
      <protection locked="0"/>
    </xf>
    <xf numFmtId="0" fontId="19" fillId="3" borderId="92" xfId="0" applyFont="1" applyFill="1" applyBorder="1" applyAlignment="1" applyProtection="1">
      <alignment horizontal="center" vertical="center"/>
      <protection locked="0"/>
    </xf>
    <xf numFmtId="0" fontId="19" fillId="3" borderId="93" xfId="0" applyFont="1" applyFill="1" applyBorder="1" applyAlignment="1" applyProtection="1">
      <alignment horizontal="center" vertical="center"/>
      <protection locked="0"/>
    </xf>
    <xf numFmtId="0" fontId="11" fillId="19" borderId="12" xfId="0" applyFont="1" applyFill="1" applyBorder="1" applyAlignment="1">
      <alignment horizontal="center" vertical="center"/>
    </xf>
    <xf numFmtId="0" fontId="11" fillId="19" borderId="70" xfId="0" applyFont="1" applyFill="1" applyBorder="1" applyAlignment="1">
      <alignment horizontal="center" vertical="center"/>
    </xf>
    <xf numFmtId="0" fontId="11" fillId="19" borderId="11" xfId="0" applyFont="1" applyFill="1" applyBorder="1" applyAlignment="1">
      <alignment horizontal="center" vertical="center"/>
    </xf>
    <xf numFmtId="0" fontId="14" fillId="4" borderId="31" xfId="0" applyFont="1" applyFill="1" applyBorder="1" applyAlignment="1">
      <alignment horizontal="center"/>
    </xf>
    <xf numFmtId="0" fontId="14" fillId="4" borderId="73" xfId="0" applyFont="1" applyFill="1" applyBorder="1" applyAlignment="1">
      <alignment horizontal="center"/>
    </xf>
    <xf numFmtId="0" fontId="14" fillId="4" borderId="93" xfId="0" applyFont="1" applyFill="1" applyBorder="1" applyAlignment="1">
      <alignment horizontal="center"/>
    </xf>
    <xf numFmtId="3" fontId="20" fillId="23" borderId="99" xfId="0" applyNumberFormat="1" applyFont="1" applyFill="1" applyBorder="1" applyAlignment="1">
      <alignment horizontal="center" vertical="center"/>
    </xf>
    <xf numFmtId="0" fontId="20" fillId="23" borderId="108" xfId="0" applyFont="1" applyFill="1" applyBorder="1" applyAlignment="1">
      <alignment horizontal="center" vertical="center"/>
    </xf>
    <xf numFmtId="0" fontId="20" fillId="23" borderId="102" xfId="0" applyFont="1" applyFill="1" applyBorder="1" applyAlignment="1">
      <alignment horizontal="center" vertical="center"/>
    </xf>
    <xf numFmtId="0" fontId="14" fillId="4" borderId="17" xfId="0" applyFont="1" applyFill="1" applyBorder="1" applyAlignment="1" applyProtection="1">
      <alignment horizontal="center" vertical="center" wrapText="1"/>
      <protection locked="0"/>
    </xf>
    <xf numFmtId="0" fontId="14" fillId="4" borderId="0" xfId="0" applyFont="1" applyFill="1" applyAlignment="1" applyProtection="1">
      <alignment horizontal="center" vertical="center" wrapText="1"/>
      <protection locked="0"/>
    </xf>
    <xf numFmtId="0" fontId="14" fillId="4" borderId="20" xfId="0" applyFont="1" applyFill="1" applyBorder="1" applyAlignment="1" applyProtection="1">
      <alignment horizontal="center" vertical="center" wrapText="1"/>
      <protection locked="0"/>
    </xf>
    <xf numFmtId="0" fontId="14" fillId="4" borderId="19" xfId="0" applyFont="1" applyFill="1" applyBorder="1" applyAlignment="1" applyProtection="1">
      <alignment horizontal="center" vertical="center" wrapText="1"/>
      <protection locked="0"/>
    </xf>
    <xf numFmtId="0" fontId="14" fillId="4" borderId="29" xfId="0" applyFont="1" applyFill="1" applyBorder="1" applyAlignment="1" applyProtection="1">
      <alignment horizontal="center" vertical="center" wrapText="1"/>
      <protection locked="0"/>
    </xf>
    <xf numFmtId="0" fontId="14" fillId="4" borderId="69" xfId="0" applyFont="1" applyFill="1" applyBorder="1" applyAlignment="1" applyProtection="1">
      <alignment horizontal="center" vertical="center" wrapText="1"/>
      <protection locked="0"/>
    </xf>
    <xf numFmtId="0" fontId="14" fillId="4" borderId="18" xfId="0" applyFont="1" applyFill="1" applyBorder="1" applyAlignment="1" applyProtection="1">
      <alignment horizontal="center" vertical="center" wrapText="1"/>
      <protection locked="0"/>
    </xf>
    <xf numFmtId="0" fontId="14" fillId="4" borderId="68" xfId="0" applyFont="1" applyFill="1" applyBorder="1" applyAlignment="1" applyProtection="1">
      <alignment horizontal="center" vertical="center" wrapText="1"/>
      <protection locked="0"/>
    </xf>
    <xf numFmtId="0" fontId="20" fillId="4" borderId="88" xfId="0" applyFont="1" applyFill="1" applyBorder="1" applyAlignment="1">
      <alignment horizontal="center" vertical="center"/>
    </xf>
    <xf numFmtId="0" fontId="20" fillId="4" borderId="71" xfId="0" applyFont="1" applyFill="1" applyBorder="1" applyAlignment="1">
      <alignment horizontal="center" vertical="center"/>
    </xf>
    <xf numFmtId="0" fontId="20" fillId="4" borderId="90" xfId="0" applyFont="1" applyFill="1" applyBorder="1" applyAlignment="1">
      <alignment horizontal="center" vertical="center"/>
    </xf>
    <xf numFmtId="0" fontId="30" fillId="21" borderId="12" xfId="0" applyFont="1" applyFill="1" applyBorder="1" applyAlignment="1">
      <alignment horizontal="center" vertical="center" wrapText="1"/>
    </xf>
    <xf numFmtId="0" fontId="30" fillId="21" borderId="70" xfId="0" applyFont="1" applyFill="1" applyBorder="1" applyAlignment="1">
      <alignment horizontal="center" vertical="center" wrapText="1"/>
    </xf>
    <xf numFmtId="10" fontId="11" fillId="22" borderId="6" xfId="0" applyNumberFormat="1" applyFont="1" applyFill="1" applyBorder="1" applyAlignment="1">
      <alignment horizontal="center" vertical="center" wrapText="1"/>
    </xf>
    <xf numFmtId="0" fontId="11" fillId="22" borderId="6" xfId="0" applyFont="1" applyFill="1" applyBorder="1" applyAlignment="1">
      <alignment horizontal="center" vertical="center" wrapText="1"/>
    </xf>
    <xf numFmtId="0" fontId="31" fillId="21" borderId="6" xfId="0" applyFont="1" applyFill="1" applyBorder="1" applyAlignment="1">
      <alignment horizontal="center" vertical="center"/>
    </xf>
    <xf numFmtId="0" fontId="31" fillId="21" borderId="12" xfId="0" applyFont="1" applyFill="1" applyBorder="1" applyAlignment="1">
      <alignment horizontal="center" vertical="center"/>
    </xf>
    <xf numFmtId="0" fontId="31" fillId="21" borderId="6" xfId="0" applyFont="1" applyFill="1" applyBorder="1" applyAlignment="1">
      <alignment horizontal="center" vertical="center" wrapText="1"/>
    </xf>
    <xf numFmtId="0" fontId="31" fillId="21" borderId="12" xfId="0" applyFont="1" applyFill="1" applyBorder="1" applyAlignment="1">
      <alignment horizontal="center" vertical="center" wrapText="1"/>
    </xf>
    <xf numFmtId="0" fontId="11" fillId="22" borderId="9" xfId="0" applyFont="1" applyFill="1" applyBorder="1" applyAlignment="1">
      <alignment horizontal="center" vertical="center" wrapText="1"/>
    </xf>
    <xf numFmtId="0" fontId="11" fillId="22" borderId="12" xfId="0" applyFont="1" applyFill="1" applyBorder="1" applyAlignment="1">
      <alignment horizontal="center" vertical="center"/>
    </xf>
    <xf numFmtId="0" fontId="11" fillId="22" borderId="70" xfId="0" applyFont="1" applyFill="1" applyBorder="1" applyAlignment="1">
      <alignment horizontal="center" vertical="center"/>
    </xf>
    <xf numFmtId="0" fontId="11" fillId="22" borderId="11" xfId="0" applyFont="1" applyFill="1" applyBorder="1" applyAlignment="1">
      <alignment horizontal="center" vertical="center"/>
    </xf>
    <xf numFmtId="0" fontId="11" fillId="22" borderId="6" xfId="0" applyFont="1" applyFill="1" applyBorder="1" applyAlignment="1">
      <alignment horizontal="center" vertical="center"/>
    </xf>
    <xf numFmtId="0" fontId="28" fillId="20" borderId="0" xfId="0" applyFont="1" applyFill="1" applyAlignment="1">
      <alignment horizontal="center" vertical="center"/>
    </xf>
    <xf numFmtId="0" fontId="29" fillId="20" borderId="0" xfId="1" applyFont="1" applyFill="1" applyBorder="1" applyAlignment="1" applyProtection="1">
      <alignment horizontal="center" vertical="center"/>
      <protection locked="0"/>
    </xf>
    <xf numFmtId="0" fontId="31" fillId="21" borderId="11" xfId="0" applyFont="1" applyFill="1" applyBorder="1" applyAlignment="1">
      <alignment horizontal="center" vertical="center" wrapText="1"/>
    </xf>
    <xf numFmtId="0" fontId="30" fillId="21" borderId="11" xfId="0" applyFont="1" applyFill="1" applyBorder="1" applyAlignment="1">
      <alignment horizontal="center" vertical="center" wrapText="1"/>
    </xf>
    <xf numFmtId="0" fontId="27" fillId="15" borderId="12" xfId="0" applyFont="1" applyFill="1" applyBorder="1" applyAlignment="1" applyProtection="1">
      <alignment horizontal="center" vertical="center" wrapText="1"/>
      <protection locked="0"/>
    </xf>
    <xf numFmtId="0" fontId="27" fillId="15" borderId="70" xfId="0" applyFont="1" applyFill="1" applyBorder="1" applyAlignment="1" applyProtection="1">
      <alignment horizontal="center" vertical="center" wrapText="1"/>
      <protection locked="0"/>
    </xf>
    <xf numFmtId="0" fontId="12" fillId="20" borderId="76" xfId="0" applyFont="1" applyFill="1" applyBorder="1" applyAlignment="1" applyProtection="1">
      <alignment horizontal="center" vertical="center" wrapText="1"/>
      <protection locked="0"/>
    </xf>
    <xf numFmtId="0" fontId="12" fillId="20" borderId="75" xfId="0" applyFont="1" applyFill="1" applyBorder="1" applyAlignment="1" applyProtection="1">
      <alignment horizontal="center" vertical="center" wrapText="1"/>
      <protection locked="0"/>
    </xf>
    <xf numFmtId="0" fontId="12" fillId="20" borderId="86" xfId="0" applyFont="1" applyFill="1" applyBorder="1" applyAlignment="1" applyProtection="1">
      <alignment horizontal="center" vertical="center" wrapText="1"/>
      <protection locked="0"/>
    </xf>
    <xf numFmtId="0" fontId="11" fillId="22" borderId="12" xfId="0" applyFont="1" applyFill="1" applyBorder="1" applyAlignment="1">
      <alignment horizontal="center" vertical="center" wrapText="1"/>
    </xf>
    <xf numFmtId="0" fontId="11" fillId="22" borderId="11" xfId="0" applyFont="1" applyFill="1" applyBorder="1" applyAlignment="1">
      <alignment horizontal="center" vertical="center" wrapText="1"/>
    </xf>
    <xf numFmtId="0" fontId="18" fillId="21" borderId="12" xfId="0" applyFont="1" applyFill="1" applyBorder="1" applyAlignment="1">
      <alignment horizontal="center" vertical="center" wrapText="1"/>
    </xf>
    <xf numFmtId="0" fontId="18" fillId="21" borderId="70" xfId="0" applyFont="1" applyFill="1" applyBorder="1" applyAlignment="1">
      <alignment horizontal="center" vertical="center" wrapText="1"/>
    </xf>
    <xf numFmtId="0" fontId="18" fillId="21" borderId="11" xfId="0" applyFont="1" applyFill="1" applyBorder="1" applyAlignment="1">
      <alignment horizontal="center" vertical="center" wrapText="1"/>
    </xf>
    <xf numFmtId="0" fontId="31" fillId="21" borderId="11" xfId="0" applyFont="1" applyFill="1" applyBorder="1" applyAlignment="1">
      <alignment horizontal="center" vertical="center"/>
    </xf>
    <xf numFmtId="10" fontId="11" fillId="22" borderId="12" xfId="0" applyNumberFormat="1" applyFont="1" applyFill="1" applyBorder="1" applyAlignment="1">
      <alignment horizontal="center" vertical="center" wrapText="1"/>
    </xf>
    <xf numFmtId="10" fontId="11" fillId="22" borderId="11" xfId="0" applyNumberFormat="1" applyFont="1" applyFill="1" applyBorder="1" applyAlignment="1">
      <alignment horizontal="center" vertical="center" wrapText="1"/>
    </xf>
    <xf numFmtId="0" fontId="47" fillId="25" borderId="107" xfId="5" applyFont="1" applyFill="1" applyBorder="1" applyAlignment="1">
      <alignment horizontal="center" wrapText="1"/>
    </xf>
    <xf numFmtId="0" fontId="11" fillId="26" borderId="77" xfId="0" applyFont="1" applyFill="1" applyBorder="1" applyAlignment="1" applyProtection="1">
      <alignment horizontal="center" vertical="center"/>
    </xf>
    <xf numFmtId="0" fontId="11" fillId="26" borderId="11" xfId="0" applyFont="1" applyFill="1" applyBorder="1" applyAlignment="1" applyProtection="1">
      <alignment horizontal="center" vertical="center"/>
    </xf>
    <xf numFmtId="0" fontId="11" fillId="26" borderId="70" xfId="0" applyFont="1" applyFill="1" applyBorder="1" applyAlignment="1" applyProtection="1">
      <alignment horizontal="center" vertical="center" wrapText="1"/>
    </xf>
    <xf numFmtId="0" fontId="11" fillId="26" borderId="22" xfId="0" applyFont="1" applyFill="1" applyBorder="1" applyAlignment="1" applyProtection="1">
      <alignment horizontal="center" vertical="center" wrapText="1"/>
    </xf>
    <xf numFmtId="0" fontId="12" fillId="26" borderId="31" xfId="0" applyFont="1" applyFill="1" applyBorder="1" applyAlignment="1" applyProtection="1">
      <alignment horizontal="center" vertical="center"/>
    </xf>
    <xf numFmtId="0" fontId="12" fillId="26" borderId="93" xfId="0" applyFont="1" applyFill="1" applyBorder="1" applyAlignment="1" applyProtection="1">
      <alignment horizontal="center" vertical="center"/>
    </xf>
    <xf numFmtId="0" fontId="11" fillId="26" borderId="73" xfId="0" applyFont="1" applyFill="1" applyBorder="1" applyAlignment="1" applyProtection="1">
      <alignment horizontal="center" vertical="center" wrapText="1"/>
    </xf>
    <xf numFmtId="0" fontId="11" fillId="26" borderId="74" xfId="0" applyFont="1" applyFill="1" applyBorder="1" applyAlignment="1" applyProtection="1">
      <alignment horizontal="center" vertical="center" wrapText="1"/>
    </xf>
    <xf numFmtId="0" fontId="11" fillId="27" borderId="70" xfId="0" applyFont="1" applyFill="1" applyBorder="1" applyAlignment="1" applyProtection="1">
      <alignment horizontal="center" vertical="center" wrapText="1"/>
    </xf>
    <xf numFmtId="0" fontId="11" fillId="27" borderId="22" xfId="0" applyFont="1" applyFill="1" applyBorder="1" applyAlignment="1" applyProtection="1">
      <alignment horizontal="center" vertical="center" wrapText="1"/>
    </xf>
    <xf numFmtId="0" fontId="11" fillId="26" borderId="0" xfId="0" applyFont="1" applyFill="1" applyBorder="1" applyAlignment="1" applyProtection="1">
      <alignment horizontal="center" vertical="center" wrapText="1"/>
    </xf>
    <xf numFmtId="0" fontId="11" fillId="26" borderId="101" xfId="0" applyFont="1" applyFill="1" applyBorder="1" applyAlignment="1" applyProtection="1">
      <alignment horizontal="center" vertical="center" wrapText="1"/>
    </xf>
    <xf numFmtId="0" fontId="11" fillId="26" borderId="100" xfId="0" applyFont="1" applyFill="1" applyBorder="1" applyAlignment="1" applyProtection="1">
      <alignment horizontal="center" vertical="center" wrapText="1"/>
    </xf>
    <xf numFmtId="0" fontId="11" fillId="26" borderId="30" xfId="0" applyFont="1" applyFill="1" applyBorder="1" applyAlignment="1" applyProtection="1">
      <alignment horizontal="center" vertical="center" wrapText="1"/>
    </xf>
    <xf numFmtId="0" fontId="11" fillId="26" borderId="72" xfId="0" applyFont="1" applyFill="1" applyBorder="1" applyAlignment="1" applyProtection="1">
      <alignment horizontal="center" vertical="center" wrapText="1"/>
    </xf>
    <xf numFmtId="0" fontId="11" fillId="26" borderId="18" xfId="0" applyFont="1" applyFill="1" applyBorder="1" applyAlignment="1" applyProtection="1">
      <alignment horizontal="center" vertical="center" wrapText="1"/>
      <protection locked="0"/>
    </xf>
    <xf numFmtId="0" fontId="11" fillId="26" borderId="67" xfId="0" applyFont="1" applyFill="1" applyBorder="1" applyAlignment="1" applyProtection="1">
      <alignment horizontal="center" vertical="center" wrapText="1"/>
      <protection locked="0"/>
    </xf>
    <xf numFmtId="0" fontId="11" fillId="26" borderId="68" xfId="0" applyFont="1" applyFill="1" applyBorder="1" applyAlignment="1" applyProtection="1">
      <alignment horizontal="center" vertical="center" wrapText="1"/>
      <protection locked="0"/>
    </xf>
    <xf numFmtId="0" fontId="11" fillId="26" borderId="19" xfId="0" applyFont="1" applyFill="1" applyBorder="1" applyAlignment="1" applyProtection="1">
      <alignment horizontal="center" vertical="center" wrapText="1"/>
      <protection locked="0"/>
    </xf>
    <xf numFmtId="0" fontId="11" fillId="26" borderId="29" xfId="0" applyFont="1" applyFill="1" applyBorder="1" applyAlignment="1" applyProtection="1">
      <alignment horizontal="center" vertical="center" wrapText="1"/>
      <protection locked="0"/>
    </xf>
    <xf numFmtId="0" fontId="11" fillId="26" borderId="69" xfId="0" applyFont="1" applyFill="1" applyBorder="1" applyAlignment="1" applyProtection="1">
      <alignment horizontal="center" vertical="center" wrapText="1"/>
      <protection locked="0"/>
    </xf>
    <xf numFmtId="0" fontId="11" fillId="27" borderId="19" xfId="0" applyFont="1" applyFill="1" applyBorder="1" applyAlignment="1" applyProtection="1">
      <alignment horizontal="center" vertical="center" wrapText="1"/>
    </xf>
    <xf numFmtId="0" fontId="11" fillId="27" borderId="69" xfId="0" applyFont="1" applyFill="1" applyBorder="1" applyAlignment="1" applyProtection="1">
      <alignment horizontal="center" vertical="center" wrapText="1"/>
    </xf>
    <xf numFmtId="0" fontId="11" fillId="26" borderId="19" xfId="0" applyFont="1" applyFill="1" applyBorder="1" applyAlignment="1" applyProtection="1">
      <alignment horizontal="center" vertical="center" wrapText="1"/>
    </xf>
    <xf numFmtId="0" fontId="11" fillId="26" borderId="69" xfId="0" applyFont="1" applyFill="1" applyBorder="1" applyAlignment="1" applyProtection="1">
      <alignment horizontal="center" vertical="center" wrapText="1"/>
    </xf>
    <xf numFmtId="0" fontId="11" fillId="26" borderId="99" xfId="0" applyFont="1" applyFill="1" applyBorder="1" applyAlignment="1" applyProtection="1">
      <alignment horizontal="center" vertical="center" wrapText="1"/>
    </xf>
    <xf numFmtId="0" fontId="11" fillId="26" borderId="102" xfId="0" applyFont="1" applyFill="1" applyBorder="1" applyAlignment="1" applyProtection="1">
      <alignment horizontal="center" vertical="center" wrapText="1"/>
    </xf>
    <xf numFmtId="0" fontId="11" fillId="26" borderId="22" xfId="0" applyFont="1" applyFill="1" applyBorder="1" applyAlignment="1" applyProtection="1">
      <alignment horizontal="center" vertical="center"/>
    </xf>
    <xf numFmtId="0" fontId="11" fillId="26" borderId="30" xfId="0" applyFont="1" applyFill="1" applyBorder="1" applyAlignment="1" applyProtection="1">
      <alignment horizontal="center" vertical="center"/>
    </xf>
    <xf numFmtId="0" fontId="11" fillId="26" borderId="72" xfId="0" applyFont="1" applyFill="1" applyBorder="1" applyAlignment="1" applyProtection="1">
      <alignment horizontal="center" vertical="center"/>
    </xf>
    <xf numFmtId="0" fontId="11" fillId="27" borderId="71" xfId="0" applyFont="1" applyFill="1" applyBorder="1" applyAlignment="1" applyProtection="1">
      <alignment horizontal="center" vertical="center" wrapText="1"/>
    </xf>
    <xf numFmtId="0" fontId="11" fillId="27" borderId="72" xfId="0" applyFont="1" applyFill="1" applyBorder="1" applyAlignment="1" applyProtection="1">
      <alignment horizontal="center" vertical="center" wrapText="1"/>
    </xf>
    <xf numFmtId="0" fontId="12" fillId="26" borderId="74" xfId="0" applyFont="1" applyFill="1" applyBorder="1" applyAlignment="1" applyProtection="1">
      <alignment horizontal="center" vertical="center"/>
    </xf>
    <xf numFmtId="0" fontId="11" fillId="27" borderId="73" xfId="0" applyFont="1" applyFill="1" applyBorder="1" applyAlignment="1" applyProtection="1">
      <alignment horizontal="center" vertical="center" wrapText="1"/>
    </xf>
    <xf numFmtId="0" fontId="11" fillId="27" borderId="74" xfId="0" applyFont="1" applyFill="1" applyBorder="1" applyAlignment="1" applyProtection="1">
      <alignment horizontal="center" vertical="center" wrapText="1"/>
    </xf>
  </cellXfs>
  <cellStyles count="6">
    <cellStyle name="Lien hypertexte" xfId="1" builtinId="8"/>
    <cellStyle name="Normal" xfId="0" builtinId="0"/>
    <cellStyle name="Normal 2" xfId="2"/>
    <cellStyle name="Normal 3" xfId="3"/>
    <cellStyle name="Normal 4" xfId="4"/>
    <cellStyle name="Normal 4 2" xfId="5"/>
  </cellStyles>
  <dxfs count="7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2060"/>
      </font>
      <fill>
        <patternFill>
          <bgColor rgb="FFDAEEF3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rgb="FFCCC0DA"/>
        </patternFill>
      </fill>
    </dxf>
    <dxf>
      <font>
        <b/>
        <i val="0"/>
        <color rgb="FF7030A0"/>
      </font>
      <fill>
        <patternFill>
          <bgColor theme="7" tint="0.59996337778862885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b/>
        <i val="0"/>
        <color rgb="FF002060"/>
      </font>
      <fill>
        <patternFill>
          <bgColor theme="8" tint="0.79998168889431442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b/>
        <i val="0"/>
        <color rgb="FF7030A0"/>
      </font>
      <fill>
        <patternFill>
          <bgColor rgb="FFCCC0DA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b/>
        <i val="0"/>
        <color rgb="FF002060"/>
      </font>
      <fill>
        <patternFill>
          <bgColor rgb="FFDAEEF3"/>
        </patternFill>
      </fill>
    </dxf>
    <dxf>
      <font>
        <b/>
        <i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0000"/>
        </patternFill>
      </fill>
    </dxf>
    <dxf>
      <font>
        <color rgb="FFFF0000"/>
      </font>
    </dxf>
    <dxf>
      <font>
        <color rgb="FFFFC000"/>
      </font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2060"/>
      </font>
      <fill>
        <patternFill>
          <bgColor theme="8" tint="0.79998168889431442"/>
        </patternFill>
      </fill>
    </dxf>
    <dxf>
      <font>
        <b/>
        <i val="0"/>
        <color rgb="FF7030A0"/>
      </font>
      <fill>
        <patternFill>
          <bgColor theme="7" tint="0.59996337778862885"/>
        </patternFill>
      </fill>
    </dxf>
    <dxf>
      <font>
        <b/>
        <i val="0"/>
        <color rgb="FF7030A0"/>
      </font>
    </dxf>
    <dxf>
      <font>
        <b/>
        <i val="0"/>
        <color rgb="FF7030A0"/>
      </font>
    </dxf>
    <dxf>
      <font>
        <b/>
        <i val="0"/>
        <color rgb="FF7030A0"/>
      </font>
    </dxf>
    <dxf>
      <font>
        <b/>
        <i val="0"/>
        <color rgb="FF7030A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auto="1"/>
      </font>
      <fill>
        <patternFill>
          <bgColor rgb="FFFABF8F"/>
        </patternFill>
      </fill>
    </dxf>
    <dxf>
      <font>
        <b/>
        <i val="0"/>
        <color auto="1"/>
      </font>
      <fill>
        <patternFill>
          <bgColor rgb="FFE26B0A"/>
        </patternFill>
      </fill>
    </dxf>
    <dxf>
      <font>
        <b/>
        <i val="0"/>
        <color auto="1"/>
      </font>
      <fill>
        <patternFill>
          <bgColor rgb="FF974706"/>
        </patternFill>
      </fill>
    </dxf>
    <dxf>
      <font>
        <b/>
        <i val="0"/>
        <color rgb="FFFF0000"/>
      </font>
    </dxf>
    <dxf>
      <font>
        <b/>
        <i val="0"/>
        <color rgb="FF006100"/>
      </font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0DA"/>
      <color rgb="FF7030A0"/>
      <color rgb="FFFFC7CE"/>
      <color rgb="FF9C0006"/>
      <color rgb="FFFFEB9C"/>
      <color rgb="FF9C6500"/>
      <color rgb="FFDAEEF3"/>
      <color rgb="FF002060"/>
      <color rgb="FFC6EFCE"/>
      <color rgb="FF0061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7" Type="http://schemas.openxmlformats.org/officeDocument/2006/relationships/image" Target="../media/image14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2" Type="http://schemas.openxmlformats.org/officeDocument/2006/relationships/image" Target="../media/image42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3.png"/><Relationship Id="rId1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4763</xdr:colOff>
      <xdr:row>11</xdr:row>
      <xdr:rowOff>4763</xdr:rowOff>
    </xdr:from>
    <xdr:to>
      <xdr:col>3</xdr:col>
      <xdr:colOff>1763</xdr:colOff>
      <xdr:row>13</xdr:row>
      <xdr:rowOff>1763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576263"/>
          <a:ext cx="378000" cy="378000"/>
        </a:xfrm>
        <a:prstGeom prst="rect">
          <a:avLst/>
        </a:prstGeom>
      </xdr:spPr>
    </xdr:pic>
    <xdr:clientData/>
  </xdr:twoCellAnchor>
  <xdr:oneCellAnchor>
    <xdr:from>
      <xdr:col>2</xdr:col>
      <xdr:colOff>4763</xdr:colOff>
      <xdr:row>14</xdr:row>
      <xdr:rowOff>4763</xdr:rowOff>
    </xdr:from>
    <xdr:ext cx="378000" cy="378000"/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11477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17</xdr:row>
      <xdr:rowOff>4763</xdr:rowOff>
    </xdr:from>
    <xdr:ext cx="378000" cy="378000"/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17192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20</xdr:row>
      <xdr:rowOff>4763</xdr:rowOff>
    </xdr:from>
    <xdr:ext cx="378000" cy="378000"/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22907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23</xdr:row>
      <xdr:rowOff>4763</xdr:rowOff>
    </xdr:from>
    <xdr:ext cx="378000" cy="378000"/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28622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26</xdr:row>
      <xdr:rowOff>4763</xdr:rowOff>
    </xdr:from>
    <xdr:ext cx="378000" cy="378000"/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34337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29</xdr:row>
      <xdr:rowOff>4763</xdr:rowOff>
    </xdr:from>
    <xdr:ext cx="378000" cy="378000"/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40052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32</xdr:row>
      <xdr:rowOff>4763</xdr:rowOff>
    </xdr:from>
    <xdr:ext cx="378000" cy="378000"/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45767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35</xdr:row>
      <xdr:rowOff>4763</xdr:rowOff>
    </xdr:from>
    <xdr:ext cx="378000" cy="378000"/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51482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38</xdr:row>
      <xdr:rowOff>4763</xdr:rowOff>
    </xdr:from>
    <xdr:ext cx="378000" cy="378000"/>
    <xdr:pic>
      <xdr:nvPicPr>
        <xdr:cNvPr id="11" name="Imag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57197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41</xdr:row>
      <xdr:rowOff>4763</xdr:rowOff>
    </xdr:from>
    <xdr:ext cx="378000" cy="378000"/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62912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44</xdr:row>
      <xdr:rowOff>4763</xdr:rowOff>
    </xdr:from>
    <xdr:ext cx="378000" cy="378000"/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68627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47</xdr:row>
      <xdr:rowOff>4763</xdr:rowOff>
    </xdr:from>
    <xdr:ext cx="378000" cy="378000"/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763" y="7434263"/>
          <a:ext cx="378000" cy="37800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11</xdr:col>
      <xdr:colOff>10151</xdr:colOff>
      <xdr:row>9</xdr:row>
      <xdr:rowOff>212</xdr:rowOff>
    </xdr:to>
    <xdr:pic>
      <xdr:nvPicPr>
        <xdr:cNvPr id="18" name="Image 1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4486901" cy="1524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4763</xdr:colOff>
      <xdr:row>13</xdr:row>
      <xdr:rowOff>4763</xdr:rowOff>
    </xdr:from>
    <xdr:to>
      <xdr:col>23</xdr:col>
      <xdr:colOff>1463</xdr:colOff>
      <xdr:row>17</xdr:row>
      <xdr:rowOff>1463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2109788"/>
          <a:ext cx="644400" cy="644400"/>
        </a:xfrm>
        <a:prstGeom prst="rect">
          <a:avLst/>
        </a:prstGeom>
      </xdr:spPr>
    </xdr:pic>
    <xdr:clientData/>
  </xdr:twoCellAnchor>
  <xdr:oneCellAnchor>
    <xdr:from>
      <xdr:col>22</xdr:col>
      <xdr:colOff>4761</xdr:colOff>
      <xdr:row>6</xdr:row>
      <xdr:rowOff>4765</xdr:rowOff>
    </xdr:from>
    <xdr:ext cx="644400" cy="644400"/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1" y="976315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20</xdr:row>
      <xdr:rowOff>4763</xdr:rowOff>
    </xdr:from>
    <xdr:ext cx="644400" cy="644400"/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3243263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27</xdr:row>
      <xdr:rowOff>4763</xdr:rowOff>
    </xdr:from>
    <xdr:ext cx="644400" cy="644400"/>
    <xdr:pic>
      <xdr:nvPicPr>
        <xdr:cNvPr id="6" name="Imag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4376738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34</xdr:row>
      <xdr:rowOff>4763</xdr:rowOff>
    </xdr:from>
    <xdr:ext cx="644400" cy="644400"/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5510213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41</xdr:row>
      <xdr:rowOff>4763</xdr:rowOff>
    </xdr:from>
    <xdr:ext cx="644400" cy="644400"/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6643688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48</xdr:row>
      <xdr:rowOff>4763</xdr:rowOff>
    </xdr:from>
    <xdr:ext cx="644400" cy="644400"/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7777163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55</xdr:row>
      <xdr:rowOff>4763</xdr:rowOff>
    </xdr:from>
    <xdr:ext cx="644400" cy="644400"/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8910638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62</xdr:row>
      <xdr:rowOff>4763</xdr:rowOff>
    </xdr:from>
    <xdr:ext cx="644400" cy="644400"/>
    <xdr:pic>
      <xdr:nvPicPr>
        <xdr:cNvPr id="11" name="Imag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10044113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69</xdr:row>
      <xdr:rowOff>4763</xdr:rowOff>
    </xdr:from>
    <xdr:ext cx="644400" cy="644400"/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11177588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76</xdr:row>
      <xdr:rowOff>4763</xdr:rowOff>
    </xdr:from>
    <xdr:ext cx="644400" cy="644400"/>
    <xdr:pic>
      <xdr:nvPicPr>
        <xdr:cNvPr id="13" name="Imag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12311063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83</xdr:row>
      <xdr:rowOff>4763</xdr:rowOff>
    </xdr:from>
    <xdr:ext cx="644400" cy="644400"/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13444538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4763</xdr:colOff>
      <xdr:row>90</xdr:row>
      <xdr:rowOff>4763</xdr:rowOff>
    </xdr:from>
    <xdr:ext cx="644400" cy="644400"/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3" y="14578013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4761</xdr:colOff>
      <xdr:row>97</xdr:row>
      <xdr:rowOff>4765</xdr:rowOff>
    </xdr:from>
    <xdr:ext cx="644400" cy="644400"/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1" y="976315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4761</xdr:colOff>
      <xdr:row>104</xdr:row>
      <xdr:rowOff>4765</xdr:rowOff>
    </xdr:from>
    <xdr:ext cx="644400" cy="644400"/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1" y="976315"/>
          <a:ext cx="644400" cy="644400"/>
        </a:xfrm>
        <a:prstGeom prst="rect">
          <a:avLst/>
        </a:prstGeom>
      </xdr:spPr>
    </xdr:pic>
    <xdr:clientData/>
  </xdr:oneCellAnchor>
  <xdr:oneCellAnchor>
    <xdr:from>
      <xdr:col>22</xdr:col>
      <xdr:colOff>4761</xdr:colOff>
      <xdr:row>111</xdr:row>
      <xdr:rowOff>4765</xdr:rowOff>
    </xdr:from>
    <xdr:ext cx="644400" cy="644400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1" y="976315"/>
          <a:ext cx="644400" cy="6444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4763</xdr:colOff>
      <xdr:row>11</xdr:row>
      <xdr:rowOff>4763</xdr:rowOff>
    </xdr:from>
    <xdr:ext cx="378000" cy="378000"/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638" y="576263"/>
          <a:ext cx="378000" cy="378000"/>
        </a:xfrm>
        <a:prstGeom prst="rect">
          <a:avLst/>
        </a:prstGeom>
      </xdr:spPr>
    </xdr:pic>
    <xdr:clientData/>
  </xdr:oneCellAnchor>
  <xdr:oneCellAnchor>
    <xdr:from>
      <xdr:col>10</xdr:col>
      <xdr:colOff>4763</xdr:colOff>
      <xdr:row>11</xdr:row>
      <xdr:rowOff>4763</xdr:rowOff>
    </xdr:from>
    <xdr:ext cx="378000" cy="378000"/>
    <xdr:pic>
      <xdr:nvPicPr>
        <xdr:cNvPr id="4" name="Imag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528763"/>
          <a:ext cx="378000" cy="378000"/>
        </a:xfrm>
        <a:prstGeom prst="rect">
          <a:avLst/>
        </a:prstGeom>
      </xdr:spPr>
    </xdr:pic>
    <xdr:clientData/>
  </xdr:oneCellAnchor>
  <xdr:oneCellAnchor>
    <xdr:from>
      <xdr:col>10</xdr:col>
      <xdr:colOff>4763</xdr:colOff>
      <xdr:row>13</xdr:row>
      <xdr:rowOff>4763</xdr:rowOff>
    </xdr:from>
    <xdr:ext cx="378000" cy="378000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5763" y="766763"/>
          <a:ext cx="378000" cy="378000"/>
        </a:xfrm>
        <a:prstGeom prst="rect">
          <a:avLst/>
        </a:prstGeom>
      </xdr:spPr>
    </xdr:pic>
    <xdr:clientData/>
  </xdr:oneCellAnchor>
  <xdr:oneCellAnchor>
    <xdr:from>
      <xdr:col>7</xdr:col>
      <xdr:colOff>4763</xdr:colOff>
      <xdr:row>13</xdr:row>
      <xdr:rowOff>4763</xdr:rowOff>
    </xdr:from>
    <xdr:ext cx="378000" cy="378000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3763" y="1528763"/>
          <a:ext cx="378000" cy="378000"/>
        </a:xfrm>
        <a:prstGeom prst="rect">
          <a:avLst/>
        </a:prstGeom>
      </xdr:spPr>
    </xdr:pic>
    <xdr:clientData/>
  </xdr:oneCellAnchor>
  <xdr:oneCellAnchor>
    <xdr:from>
      <xdr:col>7</xdr:col>
      <xdr:colOff>4763</xdr:colOff>
      <xdr:row>15</xdr:row>
      <xdr:rowOff>4763</xdr:rowOff>
    </xdr:from>
    <xdr:ext cx="378000" cy="378000"/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263" y="1528763"/>
          <a:ext cx="378000" cy="378000"/>
        </a:xfrm>
        <a:prstGeom prst="rect">
          <a:avLst/>
        </a:prstGeom>
      </xdr:spPr>
    </xdr:pic>
    <xdr:clientData/>
  </xdr:oneCellAnchor>
  <xdr:oneCellAnchor>
    <xdr:from>
      <xdr:col>10</xdr:col>
      <xdr:colOff>4763</xdr:colOff>
      <xdr:row>15</xdr:row>
      <xdr:rowOff>4763</xdr:rowOff>
    </xdr:from>
    <xdr:ext cx="378000" cy="378000"/>
    <xdr:pic>
      <xdr:nvPicPr>
        <xdr:cNvPr id="46" name="Image 45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263" y="1909763"/>
          <a:ext cx="37800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13</xdr:row>
      <xdr:rowOff>4763</xdr:rowOff>
    </xdr:from>
    <xdr:ext cx="378000" cy="378000"/>
    <xdr:pic>
      <xdr:nvPicPr>
        <xdr:cNvPr id="48" name="Image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3" y="2386013"/>
          <a:ext cx="378000" cy="37800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12</xdr:col>
      <xdr:colOff>10151</xdr:colOff>
      <xdr:row>9</xdr:row>
      <xdr:rowOff>212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4486901" cy="15242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4763</xdr:colOff>
      <xdr:row>10</xdr:row>
      <xdr:rowOff>4763</xdr:rowOff>
    </xdr:from>
    <xdr:ext cx="378000" cy="378000"/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63" y="1719263"/>
          <a:ext cx="378000" cy="378000"/>
        </a:xfrm>
        <a:prstGeom prst="rect">
          <a:avLst/>
        </a:prstGeom>
      </xdr:spPr>
    </xdr:pic>
    <xdr:clientData/>
  </xdr:oneCellAnchor>
  <xdr:oneCellAnchor>
    <xdr:from>
      <xdr:col>0</xdr:col>
      <xdr:colOff>4763</xdr:colOff>
      <xdr:row>3</xdr:row>
      <xdr:rowOff>4763</xdr:rowOff>
    </xdr:from>
    <xdr:ext cx="378000" cy="378000"/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63" y="1338263"/>
          <a:ext cx="378000" cy="378000"/>
        </a:xfrm>
        <a:prstGeom prst="rect">
          <a:avLst/>
        </a:prstGeom>
      </xdr:spPr>
    </xdr:pic>
    <xdr:clientData/>
  </xdr:oneCellAnchor>
  <xdr:oneCellAnchor>
    <xdr:from>
      <xdr:col>0</xdr:col>
      <xdr:colOff>4763</xdr:colOff>
      <xdr:row>15</xdr:row>
      <xdr:rowOff>4763</xdr:rowOff>
    </xdr:from>
    <xdr:ext cx="378000" cy="378000"/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63" y="3433763"/>
          <a:ext cx="378000" cy="378000"/>
        </a:xfrm>
        <a:prstGeom prst="rect">
          <a:avLst/>
        </a:prstGeom>
      </xdr:spPr>
    </xdr:pic>
    <xdr:clientData/>
  </xdr:oneCellAnchor>
  <xdr:oneCellAnchor>
    <xdr:from>
      <xdr:col>0</xdr:col>
      <xdr:colOff>4763</xdr:colOff>
      <xdr:row>20</xdr:row>
      <xdr:rowOff>4763</xdr:rowOff>
    </xdr:from>
    <xdr:ext cx="378000" cy="378000"/>
    <xdr:pic>
      <xdr:nvPicPr>
        <xdr:cNvPr id="10" name="Image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63" y="4005263"/>
          <a:ext cx="378000" cy="378000"/>
        </a:xfrm>
        <a:prstGeom prst="rect">
          <a:avLst/>
        </a:prstGeom>
      </xdr:spPr>
    </xdr:pic>
    <xdr:clientData/>
  </xdr:oneCellAnchor>
  <xdr:oneCellAnchor>
    <xdr:from>
      <xdr:col>0</xdr:col>
      <xdr:colOff>4763</xdr:colOff>
      <xdr:row>25</xdr:row>
      <xdr:rowOff>4763</xdr:rowOff>
    </xdr:from>
    <xdr:ext cx="378000" cy="378000"/>
    <xdr:pic>
      <xdr:nvPicPr>
        <xdr:cNvPr id="17" name="Image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63" y="4576763"/>
          <a:ext cx="378000" cy="378000"/>
        </a:xfrm>
        <a:prstGeom prst="rect">
          <a:avLst/>
        </a:prstGeom>
      </xdr:spPr>
    </xdr:pic>
    <xdr:clientData/>
  </xdr:oneCellAnchor>
  <xdr:oneCellAnchor>
    <xdr:from>
      <xdr:col>0</xdr:col>
      <xdr:colOff>4763</xdr:colOff>
      <xdr:row>30</xdr:row>
      <xdr:rowOff>4763</xdr:rowOff>
    </xdr:from>
    <xdr:ext cx="378000" cy="378000"/>
    <xdr:pic>
      <xdr:nvPicPr>
        <xdr:cNvPr id="18" name="Image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" y="5719763"/>
          <a:ext cx="378000" cy="378000"/>
        </a:xfrm>
        <a:prstGeom prst="rect">
          <a:avLst/>
        </a:prstGeom>
      </xdr:spPr>
    </xdr:pic>
    <xdr:clientData/>
  </xdr:oneCellAnchor>
  <xdr:oneCellAnchor>
    <xdr:from>
      <xdr:col>0</xdr:col>
      <xdr:colOff>4763</xdr:colOff>
      <xdr:row>35</xdr:row>
      <xdr:rowOff>4763</xdr:rowOff>
    </xdr:from>
    <xdr:ext cx="378000" cy="378000"/>
    <xdr:pic>
      <xdr:nvPicPr>
        <xdr:cNvPr id="12" name="Image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" y="6672263"/>
          <a:ext cx="378000" cy="3780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4763</xdr:colOff>
      <xdr:row>11</xdr:row>
      <xdr:rowOff>0</xdr:rowOff>
    </xdr:from>
    <xdr:to>
      <xdr:col>2</xdr:col>
      <xdr:colOff>4763</xdr:colOff>
      <xdr:row>12</xdr:row>
      <xdr:rowOff>187500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3" y="2005013"/>
          <a:ext cx="378000" cy="3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9</xdr:row>
      <xdr:rowOff>213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4486901" cy="15242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12</xdr:col>
      <xdr:colOff>10151</xdr:colOff>
      <xdr:row>9</xdr:row>
      <xdr:rowOff>212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4486901" cy="1524212"/>
        </a:xfrm>
        <a:prstGeom prst="rect">
          <a:avLst/>
        </a:prstGeom>
      </xdr:spPr>
    </xdr:pic>
    <xdr:clientData/>
  </xdr:twoCellAnchor>
  <xdr:oneCellAnchor>
    <xdr:from>
      <xdr:col>8</xdr:col>
      <xdr:colOff>4763</xdr:colOff>
      <xdr:row>11</xdr:row>
      <xdr:rowOff>4763</xdr:rowOff>
    </xdr:from>
    <xdr:ext cx="378000" cy="378000"/>
    <xdr:pic>
      <xdr:nvPicPr>
        <xdr:cNvPr id="7" name="Image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963" y="2005013"/>
          <a:ext cx="378000" cy="378000"/>
        </a:xfrm>
        <a:prstGeom prst="rect">
          <a:avLst/>
        </a:prstGeom>
      </xdr:spPr>
    </xdr:pic>
    <xdr:clientData/>
  </xdr:oneCellAnchor>
  <xdr:oneCellAnchor>
    <xdr:from>
      <xdr:col>8</xdr:col>
      <xdr:colOff>4763</xdr:colOff>
      <xdr:row>13</xdr:row>
      <xdr:rowOff>4763</xdr:rowOff>
    </xdr:from>
    <xdr:ext cx="378000" cy="378000"/>
    <xdr:pic>
      <xdr:nvPicPr>
        <xdr:cNvPr id="8" name="Imag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988" y="2386013"/>
          <a:ext cx="378000" cy="378000"/>
        </a:xfrm>
        <a:prstGeom prst="rect">
          <a:avLst/>
        </a:prstGeom>
      </xdr:spPr>
    </xdr:pic>
    <xdr:clientData/>
  </xdr:oneCellAnchor>
  <xdr:oneCellAnchor>
    <xdr:from>
      <xdr:col>8</xdr:col>
      <xdr:colOff>4763</xdr:colOff>
      <xdr:row>15</xdr:row>
      <xdr:rowOff>4763</xdr:rowOff>
    </xdr:from>
    <xdr:ext cx="378000" cy="378000"/>
    <xdr:pic>
      <xdr:nvPicPr>
        <xdr:cNvPr id="9" name="Image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988" y="2767013"/>
          <a:ext cx="378000" cy="3780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19</xdr:row>
      <xdr:rowOff>0</xdr:rowOff>
    </xdr:from>
    <xdr:ext cx="378000" cy="378000"/>
    <xdr:pic>
      <xdr:nvPicPr>
        <xdr:cNvPr id="17" name="Image 16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5250"/>
          <a:ext cx="378000" cy="3780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24</xdr:row>
      <xdr:rowOff>0</xdr:rowOff>
    </xdr:from>
    <xdr:ext cx="378000" cy="378000"/>
    <xdr:pic>
      <xdr:nvPicPr>
        <xdr:cNvPr id="22" name="Image 21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4857750"/>
          <a:ext cx="378000" cy="37800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29</xdr:row>
      <xdr:rowOff>0</xdr:rowOff>
    </xdr:from>
    <xdr:ext cx="378000" cy="378000"/>
    <xdr:pic>
      <xdr:nvPicPr>
        <xdr:cNvPr id="23" name="Image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5810250"/>
          <a:ext cx="378000" cy="378000"/>
        </a:xfrm>
        <a:prstGeom prst="rect">
          <a:avLst/>
        </a:prstGeom>
      </xdr:spPr>
    </xdr:pic>
    <xdr:clientData/>
  </xdr:oneCellAnchor>
  <xdr:oneCellAnchor>
    <xdr:from>
      <xdr:col>1</xdr:col>
      <xdr:colOff>4781</xdr:colOff>
      <xdr:row>11</xdr:row>
      <xdr:rowOff>16613</xdr:rowOff>
    </xdr:from>
    <xdr:ext cx="756000" cy="352538"/>
    <xdr:pic>
      <xdr:nvPicPr>
        <xdr:cNvPr id="24" name="Image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31" y="2016863"/>
          <a:ext cx="756000" cy="352538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18</xdr:row>
      <xdr:rowOff>0</xdr:rowOff>
    </xdr:from>
    <xdr:ext cx="0" cy="378000"/>
    <xdr:pic>
      <xdr:nvPicPr>
        <xdr:cNvPr id="25" name="Image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3" y="2000250"/>
          <a:ext cx="0" cy="378000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34</xdr:row>
      <xdr:rowOff>9525</xdr:rowOff>
    </xdr:from>
    <xdr:ext cx="374400" cy="374400"/>
    <xdr:pic>
      <xdr:nvPicPr>
        <xdr:cNvPr id="14" name="Image 13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5248275"/>
          <a:ext cx="374400" cy="374400"/>
        </a:xfrm>
        <a:prstGeom prst="rect">
          <a:avLst/>
        </a:prstGeom>
      </xdr:spPr>
    </xdr:pic>
    <xdr:clientData/>
  </xdr:oneCellAnchor>
  <xdr:oneCellAnchor>
    <xdr:from>
      <xdr:col>8</xdr:col>
      <xdr:colOff>9525</xdr:colOff>
      <xdr:row>34</xdr:row>
      <xdr:rowOff>9525</xdr:rowOff>
    </xdr:from>
    <xdr:ext cx="374400" cy="374400"/>
    <xdr:pic>
      <xdr:nvPicPr>
        <xdr:cNvPr id="15" name="Image 14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5248275"/>
          <a:ext cx="374400" cy="374400"/>
        </a:xfrm>
        <a:prstGeom prst="rect">
          <a:avLst/>
        </a:prstGeom>
      </xdr:spPr>
    </xdr:pic>
    <xdr:clientData/>
  </xdr:oneCellAnchor>
  <xdr:oneCellAnchor>
    <xdr:from>
      <xdr:col>10</xdr:col>
      <xdr:colOff>9525</xdr:colOff>
      <xdr:row>34</xdr:row>
      <xdr:rowOff>9525</xdr:rowOff>
    </xdr:from>
    <xdr:ext cx="374400" cy="374400"/>
    <xdr:pic>
      <xdr:nvPicPr>
        <xdr:cNvPr id="16" name="Image 15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5248275"/>
          <a:ext cx="374400" cy="3744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34</xdr:row>
      <xdr:rowOff>9525</xdr:rowOff>
    </xdr:from>
    <xdr:ext cx="374400" cy="374400"/>
    <xdr:pic>
      <xdr:nvPicPr>
        <xdr:cNvPr id="20" name="Image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5819775"/>
          <a:ext cx="374400" cy="374400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38</xdr:row>
      <xdr:rowOff>9525</xdr:rowOff>
    </xdr:from>
    <xdr:ext cx="374400" cy="374400"/>
    <xdr:pic>
      <xdr:nvPicPr>
        <xdr:cNvPr id="21" name="Image 20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6010275"/>
          <a:ext cx="374400" cy="374400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42</xdr:row>
      <xdr:rowOff>9525</xdr:rowOff>
    </xdr:from>
    <xdr:ext cx="374400" cy="374400"/>
    <xdr:pic>
      <xdr:nvPicPr>
        <xdr:cNvPr id="30" name="Image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6772275"/>
          <a:ext cx="374400" cy="3744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42</xdr:row>
      <xdr:rowOff>9525</xdr:rowOff>
    </xdr:from>
    <xdr:ext cx="374400" cy="374400"/>
    <xdr:pic>
      <xdr:nvPicPr>
        <xdr:cNvPr id="33" name="Image 32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962775"/>
          <a:ext cx="374400" cy="374400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46</xdr:row>
      <xdr:rowOff>9525</xdr:rowOff>
    </xdr:from>
    <xdr:ext cx="374400" cy="374400"/>
    <xdr:pic>
      <xdr:nvPicPr>
        <xdr:cNvPr id="37" name="Image 36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534275"/>
          <a:ext cx="374400" cy="374400"/>
        </a:xfrm>
        <a:prstGeom prst="rect">
          <a:avLst/>
        </a:prstGeom>
      </xdr:spPr>
    </xdr:pic>
    <xdr:clientData/>
  </xdr:oneCellAnchor>
  <xdr:oneCellAnchor>
    <xdr:from>
      <xdr:col>8</xdr:col>
      <xdr:colOff>9525</xdr:colOff>
      <xdr:row>42</xdr:row>
      <xdr:rowOff>9525</xdr:rowOff>
    </xdr:from>
    <xdr:ext cx="374400" cy="374400"/>
    <xdr:pic>
      <xdr:nvPicPr>
        <xdr:cNvPr id="39" name="Image 38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6772275"/>
          <a:ext cx="374400" cy="374400"/>
        </a:xfrm>
        <a:prstGeom prst="rect">
          <a:avLst/>
        </a:prstGeom>
      </xdr:spPr>
    </xdr:pic>
    <xdr:clientData/>
  </xdr:oneCellAnchor>
  <xdr:oneCellAnchor>
    <xdr:from>
      <xdr:col>10</xdr:col>
      <xdr:colOff>9525</xdr:colOff>
      <xdr:row>42</xdr:row>
      <xdr:rowOff>9525</xdr:rowOff>
    </xdr:from>
    <xdr:ext cx="374400" cy="374400"/>
    <xdr:pic>
      <xdr:nvPicPr>
        <xdr:cNvPr id="40" name="Image 39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6772275"/>
          <a:ext cx="374400" cy="374400"/>
        </a:xfrm>
        <a:prstGeom prst="rect">
          <a:avLst/>
        </a:prstGeom>
      </xdr:spPr>
    </xdr:pic>
    <xdr:clientData/>
  </xdr:oneCellAnchor>
  <xdr:oneCellAnchor>
    <xdr:from>
      <xdr:col>6</xdr:col>
      <xdr:colOff>9525</xdr:colOff>
      <xdr:row>46</xdr:row>
      <xdr:rowOff>9525</xdr:rowOff>
    </xdr:from>
    <xdr:ext cx="374400" cy="374400"/>
    <xdr:pic>
      <xdr:nvPicPr>
        <xdr:cNvPr id="41" name="Image 40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7534275"/>
          <a:ext cx="374400" cy="374400"/>
        </a:xfrm>
        <a:prstGeom prst="rect">
          <a:avLst/>
        </a:prstGeom>
      </xdr:spPr>
    </xdr:pic>
    <xdr:clientData/>
  </xdr:oneCellAnchor>
  <xdr:oneCellAnchor>
    <xdr:from>
      <xdr:col>8</xdr:col>
      <xdr:colOff>9525</xdr:colOff>
      <xdr:row>46</xdr:row>
      <xdr:rowOff>9525</xdr:rowOff>
    </xdr:from>
    <xdr:ext cx="374400" cy="374400"/>
    <xdr:pic>
      <xdr:nvPicPr>
        <xdr:cNvPr id="42" name="Image 41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7534275"/>
          <a:ext cx="374400" cy="374400"/>
        </a:xfrm>
        <a:prstGeom prst="rect">
          <a:avLst/>
        </a:prstGeom>
      </xdr:spPr>
    </xdr:pic>
    <xdr:clientData/>
  </xdr:oneCellAnchor>
  <xdr:oneCellAnchor>
    <xdr:from>
      <xdr:col>10</xdr:col>
      <xdr:colOff>9525</xdr:colOff>
      <xdr:row>46</xdr:row>
      <xdr:rowOff>9525</xdr:rowOff>
    </xdr:from>
    <xdr:ext cx="374400" cy="374400"/>
    <xdr:pic>
      <xdr:nvPicPr>
        <xdr:cNvPr id="43" name="Image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7534275"/>
          <a:ext cx="374400" cy="374400"/>
        </a:xfrm>
        <a:prstGeom prst="rect">
          <a:avLst/>
        </a:prstGeom>
      </xdr:spPr>
    </xdr:pic>
    <xdr:clientData/>
  </xdr:oneCellAnchor>
  <xdr:oneCellAnchor>
    <xdr:from>
      <xdr:col>8</xdr:col>
      <xdr:colOff>9525</xdr:colOff>
      <xdr:row>38</xdr:row>
      <xdr:rowOff>9525</xdr:rowOff>
    </xdr:from>
    <xdr:ext cx="374400" cy="374400"/>
    <xdr:pic>
      <xdr:nvPicPr>
        <xdr:cNvPr id="44" name="Image 43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6010275"/>
          <a:ext cx="374400" cy="374400"/>
        </a:xfrm>
        <a:prstGeom prst="rect">
          <a:avLst/>
        </a:prstGeom>
      </xdr:spPr>
    </xdr:pic>
    <xdr:clientData/>
  </xdr:oneCellAnchor>
  <xdr:oneCellAnchor>
    <xdr:from>
      <xdr:col>10</xdr:col>
      <xdr:colOff>9525</xdr:colOff>
      <xdr:row>38</xdr:row>
      <xdr:rowOff>9525</xdr:rowOff>
    </xdr:from>
    <xdr:ext cx="374400" cy="374400"/>
    <xdr:pic>
      <xdr:nvPicPr>
        <xdr:cNvPr id="45" name="Image 44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6010275"/>
          <a:ext cx="374400" cy="3744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18</xdr:row>
      <xdr:rowOff>0</xdr:rowOff>
    </xdr:from>
    <xdr:ext cx="0" cy="378000"/>
    <xdr:pic>
      <xdr:nvPicPr>
        <xdr:cNvPr id="31" name="Image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3" y="2000250"/>
          <a:ext cx="0" cy="378000"/>
        </a:xfrm>
        <a:prstGeom prst="rect">
          <a:avLst/>
        </a:prstGeom>
      </xdr:spPr>
    </xdr:pic>
    <xdr:clientData/>
  </xdr:oneCellAnchor>
  <xdr:oneCellAnchor>
    <xdr:from>
      <xdr:col>2</xdr:col>
      <xdr:colOff>4763</xdr:colOff>
      <xdr:row>18</xdr:row>
      <xdr:rowOff>0</xdr:rowOff>
    </xdr:from>
    <xdr:ext cx="0" cy="378000"/>
    <xdr:pic>
      <xdr:nvPicPr>
        <xdr:cNvPr id="34" name="Image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3" y="2000250"/>
          <a:ext cx="0" cy="378000"/>
        </a:xfrm>
        <a:prstGeom prst="rect">
          <a:avLst/>
        </a:prstGeom>
      </xdr:spPr>
    </xdr:pic>
    <xdr:clientData/>
  </xdr:oneCellAnchor>
  <xdr:oneCellAnchor>
    <xdr:from>
      <xdr:col>1</xdr:col>
      <xdr:colOff>4781</xdr:colOff>
      <xdr:row>18</xdr:row>
      <xdr:rowOff>16614</xdr:rowOff>
    </xdr:from>
    <xdr:ext cx="756000" cy="352538"/>
    <xdr:pic>
      <xdr:nvPicPr>
        <xdr:cNvPr id="35" name="Image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31" y="3350364"/>
          <a:ext cx="756000" cy="352538"/>
        </a:xfrm>
        <a:prstGeom prst="rect">
          <a:avLst/>
        </a:prstGeom>
      </xdr:spPr>
    </xdr:pic>
    <xdr:clientData/>
  </xdr:oneCellAnchor>
  <xdr:oneCellAnchor>
    <xdr:from>
      <xdr:col>1</xdr:col>
      <xdr:colOff>9525</xdr:colOff>
      <xdr:row>38</xdr:row>
      <xdr:rowOff>9525</xdr:rowOff>
    </xdr:from>
    <xdr:ext cx="374400" cy="374400"/>
    <xdr:pic>
      <xdr:nvPicPr>
        <xdr:cNvPr id="38" name="Image 37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153275"/>
          <a:ext cx="374400" cy="3744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0</xdr:rowOff>
    </xdr:from>
    <xdr:to>
      <xdr:col>3</xdr:col>
      <xdr:colOff>0</xdr:colOff>
      <xdr:row>9</xdr:row>
      <xdr:rowOff>192750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524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</xdr:row>
      <xdr:rowOff>1</xdr:rowOff>
    </xdr:from>
    <xdr:to>
      <xdr:col>4</xdr:col>
      <xdr:colOff>1</xdr:colOff>
      <xdr:row>8</xdr:row>
      <xdr:rowOff>188119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1238251"/>
          <a:ext cx="283368" cy="2833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0</xdr:colOff>
      <xdr:row>10</xdr:row>
      <xdr:rowOff>192750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809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0</xdr:colOff>
      <xdr:row>11</xdr:row>
      <xdr:rowOff>192750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095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0</xdr:colOff>
      <xdr:row>12</xdr:row>
      <xdr:rowOff>192750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381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0</xdr:colOff>
      <xdr:row>13</xdr:row>
      <xdr:rowOff>192750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667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0</xdr:colOff>
      <xdr:row>14</xdr:row>
      <xdr:rowOff>192750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952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0</xdr:colOff>
      <xdr:row>15</xdr:row>
      <xdr:rowOff>192750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238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0</xdr:colOff>
      <xdr:row>16</xdr:row>
      <xdr:rowOff>192750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524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0</xdr:colOff>
      <xdr:row>17</xdr:row>
      <xdr:rowOff>192750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810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0</xdr:colOff>
      <xdr:row>18</xdr:row>
      <xdr:rowOff>192750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095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0</xdr:colOff>
      <xdr:row>19</xdr:row>
      <xdr:rowOff>192750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381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0</xdr:colOff>
      <xdr:row>20</xdr:row>
      <xdr:rowOff>192750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667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0</xdr:colOff>
      <xdr:row>21</xdr:row>
      <xdr:rowOff>192750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953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0</xdr:colOff>
      <xdr:row>22</xdr:row>
      <xdr:rowOff>192750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238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0</xdr:colOff>
      <xdr:row>23</xdr:row>
      <xdr:rowOff>192750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524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0</xdr:colOff>
      <xdr:row>25</xdr:row>
      <xdr:rowOff>192750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096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0</xdr:colOff>
      <xdr:row>26</xdr:row>
      <xdr:rowOff>192750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381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0</xdr:colOff>
      <xdr:row>27</xdr:row>
      <xdr:rowOff>192750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667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0</xdr:colOff>
      <xdr:row>28</xdr:row>
      <xdr:rowOff>192750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953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0</xdr:colOff>
      <xdr:row>29</xdr:row>
      <xdr:rowOff>192750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239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0</xdr:colOff>
      <xdr:row>30</xdr:row>
      <xdr:rowOff>192750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524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31</xdr:row>
      <xdr:rowOff>192750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810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0</xdr:colOff>
      <xdr:row>32</xdr:row>
      <xdr:rowOff>192750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096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0</xdr:colOff>
      <xdr:row>33</xdr:row>
      <xdr:rowOff>192750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382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192750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667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0</xdr:colOff>
      <xdr:row>35</xdr:row>
      <xdr:rowOff>192750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953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0</xdr:colOff>
      <xdr:row>36</xdr:row>
      <xdr:rowOff>192750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239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0</xdr:colOff>
      <xdr:row>37</xdr:row>
      <xdr:rowOff>192750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525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0</xdr:colOff>
      <xdr:row>38</xdr:row>
      <xdr:rowOff>192750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810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0</xdr:colOff>
      <xdr:row>39</xdr:row>
      <xdr:rowOff>192750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096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0</xdr:colOff>
      <xdr:row>40</xdr:row>
      <xdr:rowOff>192750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382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0</xdr:colOff>
      <xdr:row>41</xdr:row>
      <xdr:rowOff>192750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xmlns="" id="{00000000-0008-0000-05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668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0</xdr:colOff>
      <xdr:row>42</xdr:row>
      <xdr:rowOff>192750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953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0</xdr:colOff>
      <xdr:row>43</xdr:row>
      <xdr:rowOff>192750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1239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0</xdr:colOff>
      <xdr:row>44</xdr:row>
      <xdr:rowOff>192750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1525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0</xdr:colOff>
      <xdr:row>45</xdr:row>
      <xdr:rowOff>192750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1811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0</xdr:colOff>
      <xdr:row>8</xdr:row>
      <xdr:rowOff>192750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xmlns="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0</xdr:colOff>
      <xdr:row>8</xdr:row>
      <xdr:rowOff>192750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xmlns="" id="{00000000-0008-0000-05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0</xdr:colOff>
      <xdr:row>8</xdr:row>
      <xdr:rowOff>192750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xmlns="" id="{00000000-0008-0000-05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0</xdr:colOff>
      <xdr:row>8</xdr:row>
      <xdr:rowOff>192750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xmlns="" id="{00000000-0008-0000-05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0</xdr:colOff>
      <xdr:row>8</xdr:row>
      <xdr:rowOff>192750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xmlns="" id="{00000000-0008-0000-05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10</xdr:col>
      <xdr:colOff>0</xdr:colOff>
      <xdr:row>8</xdr:row>
      <xdr:rowOff>192750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xmlns="" id="{00000000-0008-0000-05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0</xdr:colOff>
      <xdr:row>8</xdr:row>
      <xdr:rowOff>192750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12</xdr:col>
      <xdr:colOff>0</xdr:colOff>
      <xdr:row>8</xdr:row>
      <xdr:rowOff>192750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xmlns="" id="{00000000-0008-0000-05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0</xdr:colOff>
      <xdr:row>8</xdr:row>
      <xdr:rowOff>192750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xmlns="" id="{00000000-0008-0000-05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</xdr:row>
      <xdr:rowOff>0</xdr:rowOff>
    </xdr:from>
    <xdr:to>
      <xdr:col>14</xdr:col>
      <xdr:colOff>0</xdr:colOff>
      <xdr:row>8</xdr:row>
      <xdr:rowOff>192750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xmlns="" id="{00000000-0008-0000-05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</xdr:row>
      <xdr:rowOff>0</xdr:rowOff>
    </xdr:from>
    <xdr:to>
      <xdr:col>15</xdr:col>
      <xdr:colOff>0</xdr:colOff>
      <xdr:row>8</xdr:row>
      <xdr:rowOff>192750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xmlns="" id="{00000000-0008-0000-05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16</xdr:col>
      <xdr:colOff>0</xdr:colOff>
      <xdr:row>8</xdr:row>
      <xdr:rowOff>192750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xmlns="" id="{00000000-0008-0000-05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17</xdr:col>
      <xdr:colOff>0</xdr:colOff>
      <xdr:row>8</xdr:row>
      <xdr:rowOff>192750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xmlns="" id="{00000000-0008-0000-05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18</xdr:col>
      <xdr:colOff>0</xdr:colOff>
      <xdr:row>8</xdr:row>
      <xdr:rowOff>192750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xmlns="" id="{00000000-0008-0000-05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0</xdr:colOff>
      <xdr:row>8</xdr:row>
      <xdr:rowOff>192750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xmlns="" id="{00000000-0008-0000-05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21</xdr:col>
      <xdr:colOff>0</xdr:colOff>
      <xdr:row>8</xdr:row>
      <xdr:rowOff>192750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8</xdr:row>
      <xdr:rowOff>0</xdr:rowOff>
    </xdr:from>
    <xdr:to>
      <xdr:col>22</xdr:col>
      <xdr:colOff>0</xdr:colOff>
      <xdr:row>8</xdr:row>
      <xdr:rowOff>192750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23</xdr:col>
      <xdr:colOff>0</xdr:colOff>
      <xdr:row>8</xdr:row>
      <xdr:rowOff>192750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24</xdr:col>
      <xdr:colOff>0</xdr:colOff>
      <xdr:row>8</xdr:row>
      <xdr:rowOff>192750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25</xdr:col>
      <xdr:colOff>0</xdr:colOff>
      <xdr:row>8</xdr:row>
      <xdr:rowOff>192750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26</xdr:col>
      <xdr:colOff>0</xdr:colOff>
      <xdr:row>8</xdr:row>
      <xdr:rowOff>192750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8</xdr:row>
      <xdr:rowOff>0</xdr:rowOff>
    </xdr:from>
    <xdr:to>
      <xdr:col>27</xdr:col>
      <xdr:colOff>0</xdr:colOff>
      <xdr:row>8</xdr:row>
      <xdr:rowOff>192750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0</xdr:colOff>
      <xdr:row>8</xdr:row>
      <xdr:rowOff>192750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8</xdr:row>
      <xdr:rowOff>0</xdr:rowOff>
    </xdr:from>
    <xdr:to>
      <xdr:col>29</xdr:col>
      <xdr:colOff>0</xdr:colOff>
      <xdr:row>8</xdr:row>
      <xdr:rowOff>192750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8</xdr:row>
      <xdr:rowOff>0</xdr:rowOff>
    </xdr:from>
    <xdr:to>
      <xdr:col>30</xdr:col>
      <xdr:colOff>0</xdr:colOff>
      <xdr:row>8</xdr:row>
      <xdr:rowOff>192750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8</xdr:row>
      <xdr:rowOff>0</xdr:rowOff>
    </xdr:from>
    <xdr:to>
      <xdr:col>31</xdr:col>
      <xdr:colOff>0</xdr:colOff>
      <xdr:row>8</xdr:row>
      <xdr:rowOff>192750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8</xdr:row>
      <xdr:rowOff>0</xdr:rowOff>
    </xdr:from>
    <xdr:to>
      <xdr:col>32</xdr:col>
      <xdr:colOff>0</xdr:colOff>
      <xdr:row>8</xdr:row>
      <xdr:rowOff>192750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33</xdr:col>
      <xdr:colOff>0</xdr:colOff>
      <xdr:row>8</xdr:row>
      <xdr:rowOff>192750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0</xdr:rowOff>
    </xdr:from>
    <xdr:to>
      <xdr:col>34</xdr:col>
      <xdr:colOff>0</xdr:colOff>
      <xdr:row>8</xdr:row>
      <xdr:rowOff>192750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8</xdr:row>
      <xdr:rowOff>0</xdr:rowOff>
    </xdr:from>
    <xdr:to>
      <xdr:col>35</xdr:col>
      <xdr:colOff>0</xdr:colOff>
      <xdr:row>8</xdr:row>
      <xdr:rowOff>192750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8</xdr:row>
      <xdr:rowOff>0</xdr:rowOff>
    </xdr:from>
    <xdr:to>
      <xdr:col>36</xdr:col>
      <xdr:colOff>0</xdr:colOff>
      <xdr:row>8</xdr:row>
      <xdr:rowOff>192750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0</xdr:colOff>
      <xdr:row>8</xdr:row>
      <xdr:rowOff>192750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8</xdr:row>
      <xdr:rowOff>0</xdr:rowOff>
    </xdr:from>
    <xdr:to>
      <xdr:col>38</xdr:col>
      <xdr:colOff>0</xdr:colOff>
      <xdr:row>8</xdr:row>
      <xdr:rowOff>192750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8</xdr:row>
      <xdr:rowOff>0</xdr:rowOff>
    </xdr:from>
    <xdr:to>
      <xdr:col>39</xdr:col>
      <xdr:colOff>0</xdr:colOff>
      <xdr:row>8</xdr:row>
      <xdr:rowOff>192750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xmlns="" id="{00000000-0008-0000-05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5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</xdr:row>
      <xdr:rowOff>0</xdr:rowOff>
    </xdr:from>
    <xdr:to>
      <xdr:col>40</xdr:col>
      <xdr:colOff>0</xdr:colOff>
      <xdr:row>8</xdr:row>
      <xdr:rowOff>192750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xmlns="" id="{00000000-0008-0000-05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42</xdr:row>
      <xdr:rowOff>0</xdr:rowOff>
    </xdr:from>
    <xdr:to>
      <xdr:col>24</xdr:col>
      <xdr:colOff>0</xdr:colOff>
      <xdr:row>42</xdr:row>
      <xdr:rowOff>192750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xmlns="" id="{00000000-0008-0000-05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10953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0</xdr:colOff>
      <xdr:row>30</xdr:row>
      <xdr:rowOff>192750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xmlns="" id="{00000000-0008-0000-05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7524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30</xdr:row>
      <xdr:rowOff>0</xdr:rowOff>
    </xdr:from>
    <xdr:to>
      <xdr:col>26</xdr:col>
      <xdr:colOff>0</xdr:colOff>
      <xdr:row>30</xdr:row>
      <xdr:rowOff>192750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xmlns="" id="{00000000-0008-0000-05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7524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0</xdr:colOff>
      <xdr:row>22</xdr:row>
      <xdr:rowOff>192750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xmlns="" id="{00000000-0008-0000-05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5238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0</xdr:colOff>
      <xdr:row>21</xdr:row>
      <xdr:rowOff>192750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xmlns="" id="{00000000-0008-0000-05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4953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0</xdr:colOff>
      <xdr:row>23</xdr:row>
      <xdr:rowOff>192750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xmlns="" id="{00000000-0008-0000-05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5524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0</xdr:colOff>
      <xdr:row>19</xdr:row>
      <xdr:rowOff>192750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xmlns="" id="{00000000-0008-0000-05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4381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8</xdr:col>
      <xdr:colOff>0</xdr:colOff>
      <xdr:row>17</xdr:row>
      <xdr:rowOff>192750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xmlns="" id="{00000000-0008-0000-05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3810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0</xdr:colOff>
      <xdr:row>16</xdr:row>
      <xdr:rowOff>192750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xmlns="" id="{00000000-0008-0000-05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3524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24</xdr:col>
      <xdr:colOff>0</xdr:colOff>
      <xdr:row>14</xdr:row>
      <xdr:rowOff>192750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xmlns="" id="{00000000-0008-0000-05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2952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12</xdr:row>
      <xdr:rowOff>0</xdr:rowOff>
    </xdr:from>
    <xdr:to>
      <xdr:col>12</xdr:col>
      <xdr:colOff>0</xdr:colOff>
      <xdr:row>12</xdr:row>
      <xdr:rowOff>192750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xmlns="" id="{00000000-0008-0000-05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2381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22</xdr:col>
      <xdr:colOff>0</xdr:colOff>
      <xdr:row>11</xdr:row>
      <xdr:rowOff>192750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xmlns="" id="{00000000-0008-0000-05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2095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10</xdr:row>
      <xdr:rowOff>0</xdr:rowOff>
    </xdr:from>
    <xdr:to>
      <xdr:col>32</xdr:col>
      <xdr:colOff>0</xdr:colOff>
      <xdr:row>10</xdr:row>
      <xdr:rowOff>192750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xmlns="" id="{00000000-0008-0000-05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1809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12</xdr:col>
      <xdr:colOff>0</xdr:colOff>
      <xdr:row>26</xdr:row>
      <xdr:rowOff>192750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xmlns="" id="{00000000-0008-0000-05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6381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27</xdr:row>
      <xdr:rowOff>192750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xmlns="" id="{00000000-0008-0000-05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6667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20</xdr:row>
      <xdr:rowOff>0</xdr:rowOff>
    </xdr:from>
    <xdr:to>
      <xdr:col>26</xdr:col>
      <xdr:colOff>0</xdr:colOff>
      <xdr:row>20</xdr:row>
      <xdr:rowOff>192750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xmlns="" id="{00000000-0008-0000-05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4667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34</xdr:row>
      <xdr:rowOff>0</xdr:rowOff>
    </xdr:from>
    <xdr:to>
      <xdr:col>22</xdr:col>
      <xdr:colOff>0</xdr:colOff>
      <xdr:row>34</xdr:row>
      <xdr:rowOff>192750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xmlns="" id="{00000000-0008-0000-05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8667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34</xdr:row>
      <xdr:rowOff>0</xdr:rowOff>
    </xdr:from>
    <xdr:to>
      <xdr:col>24</xdr:col>
      <xdr:colOff>0</xdr:colOff>
      <xdr:row>34</xdr:row>
      <xdr:rowOff>192750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xmlns="" id="{00000000-0008-0000-05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8667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0</xdr:colOff>
      <xdr:row>36</xdr:row>
      <xdr:rowOff>192750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xmlns="" id="{00000000-0008-0000-05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9239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35</xdr:row>
      <xdr:rowOff>0</xdr:rowOff>
    </xdr:from>
    <xdr:to>
      <xdr:col>32</xdr:col>
      <xdr:colOff>0</xdr:colOff>
      <xdr:row>35</xdr:row>
      <xdr:rowOff>192750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xmlns="" id="{00000000-0008-0000-05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8953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33</xdr:row>
      <xdr:rowOff>0</xdr:rowOff>
    </xdr:from>
    <xdr:to>
      <xdr:col>38</xdr:col>
      <xdr:colOff>0</xdr:colOff>
      <xdr:row>33</xdr:row>
      <xdr:rowOff>192750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xmlns="" id="{00000000-0008-0000-05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8382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39</xdr:row>
      <xdr:rowOff>0</xdr:rowOff>
    </xdr:from>
    <xdr:to>
      <xdr:col>38</xdr:col>
      <xdr:colOff>0</xdr:colOff>
      <xdr:row>39</xdr:row>
      <xdr:rowOff>192750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xmlns="" id="{00000000-0008-0000-05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10096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40</xdr:row>
      <xdr:rowOff>0</xdr:rowOff>
    </xdr:from>
    <xdr:to>
      <xdr:col>32</xdr:col>
      <xdr:colOff>0</xdr:colOff>
      <xdr:row>40</xdr:row>
      <xdr:rowOff>192750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xmlns="" id="{00000000-0008-0000-05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10382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45</xdr:row>
      <xdr:rowOff>0</xdr:rowOff>
    </xdr:from>
    <xdr:to>
      <xdr:col>22</xdr:col>
      <xdr:colOff>0</xdr:colOff>
      <xdr:row>45</xdr:row>
      <xdr:rowOff>192750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xmlns="" id="{00000000-0008-0000-05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11811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25</xdr:row>
      <xdr:rowOff>0</xdr:rowOff>
    </xdr:from>
    <xdr:to>
      <xdr:col>38</xdr:col>
      <xdr:colOff>0</xdr:colOff>
      <xdr:row>25</xdr:row>
      <xdr:rowOff>192750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xmlns="" id="{00000000-0008-0000-05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6096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0</xdr:rowOff>
    </xdr:from>
    <xdr:to>
      <xdr:col>12</xdr:col>
      <xdr:colOff>0</xdr:colOff>
      <xdr:row>11</xdr:row>
      <xdr:rowOff>192750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xmlns="" id="{00000000-0008-0000-05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2095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36</xdr:row>
      <xdr:rowOff>0</xdr:rowOff>
    </xdr:from>
    <xdr:to>
      <xdr:col>26</xdr:col>
      <xdr:colOff>0</xdr:colOff>
      <xdr:row>36</xdr:row>
      <xdr:rowOff>192750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xmlns="" id="{00000000-0008-0000-05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9239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0</xdr:colOff>
      <xdr:row>46</xdr:row>
      <xdr:rowOff>192750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xmlns="" id="{00000000-0008-0000-05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266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46</xdr:row>
      <xdr:rowOff>0</xdr:rowOff>
    </xdr:from>
    <xdr:to>
      <xdr:col>5</xdr:col>
      <xdr:colOff>0</xdr:colOff>
      <xdr:row>46</xdr:row>
      <xdr:rowOff>192750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xmlns="" id="{00000000-0008-0000-05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2954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46</xdr:row>
      <xdr:rowOff>0</xdr:rowOff>
    </xdr:from>
    <xdr:to>
      <xdr:col>6</xdr:col>
      <xdr:colOff>0</xdr:colOff>
      <xdr:row>46</xdr:row>
      <xdr:rowOff>192750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xmlns="" id="{00000000-0008-0000-05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3239750"/>
          <a:ext cx="288000" cy="288000"/>
        </a:xfrm>
        <a:prstGeom prst="rect">
          <a:avLst/>
        </a:prstGeom>
      </xdr:spPr>
    </xdr:pic>
    <xdr:clientData/>
  </xdr:twoCellAnchor>
  <xdr:twoCellAnchor>
    <xdr:from>
      <xdr:col>2</xdr:col>
      <xdr:colOff>1228727</xdr:colOff>
      <xdr:row>8</xdr:row>
      <xdr:rowOff>76200</xdr:rowOff>
    </xdr:from>
    <xdr:to>
      <xdr:col>2</xdr:col>
      <xdr:colOff>1333502</xdr:colOff>
      <xdr:row>8</xdr:row>
      <xdr:rowOff>247650</xdr:rowOff>
    </xdr:to>
    <xdr:sp macro="" textlink="">
      <xdr:nvSpPr>
        <xdr:cNvPr id="219" name="Flèche vers le bas 218">
          <a:extLst>
            <a:ext uri="{FF2B5EF4-FFF2-40B4-BE49-F238E27FC236}">
              <a16:creationId xmlns:a16="http://schemas.microsoft.com/office/drawing/2014/main" xmlns="" id="{00000000-0008-0000-0500-0000DB000000}"/>
            </a:ext>
          </a:extLst>
        </xdr:cNvPr>
        <xdr:cNvSpPr/>
      </xdr:nvSpPr>
      <xdr:spPr>
        <a:xfrm>
          <a:off x="1609727" y="1314450"/>
          <a:ext cx="104775" cy="171450"/>
        </a:xfrm>
        <a:prstGeom prst="downArrow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123825</xdr:colOff>
      <xdr:row>8</xdr:row>
      <xdr:rowOff>76201</xdr:rowOff>
    </xdr:from>
    <xdr:to>
      <xdr:col>2</xdr:col>
      <xdr:colOff>228600</xdr:colOff>
      <xdr:row>8</xdr:row>
      <xdr:rowOff>247651</xdr:rowOff>
    </xdr:to>
    <xdr:sp macro="" textlink="">
      <xdr:nvSpPr>
        <xdr:cNvPr id="220" name="Flèche vers le bas 219">
          <a:extLst>
            <a:ext uri="{FF2B5EF4-FFF2-40B4-BE49-F238E27FC236}">
              <a16:creationId xmlns:a16="http://schemas.microsoft.com/office/drawing/2014/main" xmlns="" id="{00000000-0008-0000-0500-0000DC000000}"/>
            </a:ext>
          </a:extLst>
        </xdr:cNvPr>
        <xdr:cNvSpPr/>
      </xdr:nvSpPr>
      <xdr:spPr>
        <a:xfrm>
          <a:off x="504825" y="1314451"/>
          <a:ext cx="104775" cy="171450"/>
        </a:xfrm>
        <a:prstGeom prst="downArrow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557213</xdr:colOff>
      <xdr:row>7</xdr:row>
      <xdr:rowOff>847756</xdr:rowOff>
    </xdr:from>
    <xdr:to>
      <xdr:col>2</xdr:col>
      <xdr:colOff>885825</xdr:colOff>
      <xdr:row>7</xdr:row>
      <xdr:rowOff>957293</xdr:rowOff>
    </xdr:to>
    <xdr:sp macro="" textlink="">
      <xdr:nvSpPr>
        <xdr:cNvPr id="221" name="Flèche droite 220">
          <a:extLst>
            <a:ext uri="{FF2B5EF4-FFF2-40B4-BE49-F238E27FC236}">
              <a16:creationId xmlns:a16="http://schemas.microsoft.com/office/drawing/2014/main" xmlns="" id="{00000000-0008-0000-0500-0000DD000000}"/>
            </a:ext>
          </a:extLst>
        </xdr:cNvPr>
        <xdr:cNvSpPr/>
      </xdr:nvSpPr>
      <xdr:spPr>
        <a:xfrm>
          <a:off x="938213" y="2762281"/>
          <a:ext cx="328612" cy="109537"/>
        </a:xfrm>
        <a:prstGeom prst="rightArrow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fr-FR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19</xdr:col>
      <xdr:colOff>0</xdr:colOff>
      <xdr:row>8</xdr:row>
      <xdr:rowOff>0</xdr:rowOff>
    </xdr:from>
    <xdr:to>
      <xdr:col>19</xdr:col>
      <xdr:colOff>0</xdr:colOff>
      <xdr:row>8</xdr:row>
      <xdr:rowOff>192750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xmlns="" id="{00000000-0008-0000-05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0</xdr:colOff>
      <xdr:row>24</xdr:row>
      <xdr:rowOff>192750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xmlns="" id="{00000000-0008-0000-05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810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44</xdr:row>
      <xdr:rowOff>0</xdr:rowOff>
    </xdr:from>
    <xdr:to>
      <xdr:col>19</xdr:col>
      <xdr:colOff>0</xdr:colOff>
      <xdr:row>44</xdr:row>
      <xdr:rowOff>192750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xmlns="" id="{00000000-0008-0000-05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1525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25</xdr:row>
      <xdr:rowOff>0</xdr:rowOff>
    </xdr:from>
    <xdr:to>
      <xdr:col>40</xdr:col>
      <xdr:colOff>0</xdr:colOff>
      <xdr:row>25</xdr:row>
      <xdr:rowOff>192750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xmlns="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6096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43</xdr:row>
      <xdr:rowOff>0</xdr:rowOff>
    </xdr:from>
    <xdr:to>
      <xdr:col>40</xdr:col>
      <xdr:colOff>0</xdr:colOff>
      <xdr:row>43</xdr:row>
      <xdr:rowOff>192750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xmlns="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11239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12</xdr:row>
      <xdr:rowOff>0</xdr:rowOff>
    </xdr:from>
    <xdr:to>
      <xdr:col>40</xdr:col>
      <xdr:colOff>0</xdr:colOff>
      <xdr:row>12</xdr:row>
      <xdr:rowOff>192750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xmlns="" id="{00000000-0008-0000-05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2381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29</xdr:row>
      <xdr:rowOff>0</xdr:rowOff>
    </xdr:from>
    <xdr:to>
      <xdr:col>19</xdr:col>
      <xdr:colOff>0</xdr:colOff>
      <xdr:row>29</xdr:row>
      <xdr:rowOff>192750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xmlns="" id="{00000000-0008-0000-05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7239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8</xdr:row>
      <xdr:rowOff>1</xdr:rowOff>
    </xdr:from>
    <xdr:to>
      <xdr:col>4</xdr:col>
      <xdr:colOff>283369</xdr:colOff>
      <xdr:row>8</xdr:row>
      <xdr:rowOff>283369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1" y="1238251"/>
          <a:ext cx="283368" cy="2833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2250</xdr:colOff>
      <xdr:row>9</xdr:row>
      <xdr:rowOff>2250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2250</xdr:colOff>
      <xdr:row>9</xdr:row>
      <xdr:rowOff>2250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xmlns="" id="{00000000-0008-0000-05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8</xdr:col>
      <xdr:colOff>2250</xdr:colOff>
      <xdr:row>9</xdr:row>
      <xdr:rowOff>2250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xmlns="" id="{00000000-0008-0000-05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</xdr:row>
      <xdr:rowOff>0</xdr:rowOff>
    </xdr:from>
    <xdr:to>
      <xdr:col>9</xdr:col>
      <xdr:colOff>2250</xdr:colOff>
      <xdr:row>9</xdr:row>
      <xdr:rowOff>2250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xmlns="" id="{00000000-0008-0000-05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10</xdr:col>
      <xdr:colOff>2250</xdr:colOff>
      <xdr:row>9</xdr:row>
      <xdr:rowOff>2250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xmlns="" id="{00000000-0008-0000-05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11</xdr:col>
      <xdr:colOff>2250</xdr:colOff>
      <xdr:row>9</xdr:row>
      <xdr:rowOff>2250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xmlns="" id="{00000000-0008-0000-05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12</xdr:col>
      <xdr:colOff>2250</xdr:colOff>
      <xdr:row>9</xdr:row>
      <xdr:rowOff>2250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xmlns="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</xdr:row>
      <xdr:rowOff>0</xdr:rowOff>
    </xdr:from>
    <xdr:to>
      <xdr:col>13</xdr:col>
      <xdr:colOff>2250</xdr:colOff>
      <xdr:row>9</xdr:row>
      <xdr:rowOff>2250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xmlns="" id="{00000000-0008-0000-05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8</xdr:row>
      <xdr:rowOff>0</xdr:rowOff>
    </xdr:from>
    <xdr:to>
      <xdr:col>14</xdr:col>
      <xdr:colOff>2250</xdr:colOff>
      <xdr:row>9</xdr:row>
      <xdr:rowOff>2250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xmlns="" id="{00000000-0008-0000-05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1238250"/>
          <a:ext cx="288000" cy="288000"/>
        </a:xfrm>
        <a:prstGeom prst="rect">
          <a:avLst/>
        </a:prstGeom>
      </xdr:spPr>
    </xdr:pic>
    <xdr:clientData/>
  </xdr:twoCellAnchor>
  <xdr:oneCellAnchor>
    <xdr:from>
      <xdr:col>13</xdr:col>
      <xdr:colOff>0</xdr:colOff>
      <xdr:row>8</xdr:row>
      <xdr:rowOff>0</xdr:rowOff>
    </xdr:from>
    <xdr:ext cx="288000" cy="288000"/>
    <xdr:pic>
      <xdr:nvPicPr>
        <xdr:cNvPr id="236" name="Image 235">
          <a:extLst>
            <a:ext uri="{FF2B5EF4-FFF2-40B4-BE49-F238E27FC236}">
              <a16:creationId xmlns:a16="http://schemas.microsoft.com/office/drawing/2014/main" xmlns="" id="{00000000-0008-0000-05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1238250"/>
          <a:ext cx="288000" cy="288000"/>
        </a:xfrm>
        <a:prstGeom prst="rect">
          <a:avLst/>
        </a:prstGeom>
      </xdr:spPr>
    </xdr:pic>
    <xdr:clientData/>
  </xdr:oneCellAnchor>
  <xdr:twoCellAnchor editAs="oneCell">
    <xdr:from>
      <xdr:col>14</xdr:col>
      <xdr:colOff>0</xdr:colOff>
      <xdr:row>8</xdr:row>
      <xdr:rowOff>0</xdr:rowOff>
    </xdr:from>
    <xdr:to>
      <xdr:col>15</xdr:col>
      <xdr:colOff>2250</xdr:colOff>
      <xdr:row>9</xdr:row>
      <xdr:rowOff>2250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xmlns="" id="{00000000-0008-0000-05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</xdr:row>
      <xdr:rowOff>0</xdr:rowOff>
    </xdr:from>
    <xdr:to>
      <xdr:col>16</xdr:col>
      <xdr:colOff>2250</xdr:colOff>
      <xdr:row>9</xdr:row>
      <xdr:rowOff>2250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xmlns="" id="{00000000-0008-0000-05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17</xdr:col>
      <xdr:colOff>2250</xdr:colOff>
      <xdr:row>9</xdr:row>
      <xdr:rowOff>2250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xmlns="" id="{00000000-0008-0000-05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8</xdr:row>
      <xdr:rowOff>0</xdr:rowOff>
    </xdr:from>
    <xdr:to>
      <xdr:col>18</xdr:col>
      <xdr:colOff>2250</xdr:colOff>
      <xdr:row>9</xdr:row>
      <xdr:rowOff>2250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xmlns="" id="{00000000-0008-0000-05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0</xdr:rowOff>
    </xdr:from>
    <xdr:to>
      <xdr:col>19</xdr:col>
      <xdr:colOff>2250</xdr:colOff>
      <xdr:row>9</xdr:row>
      <xdr:rowOff>2250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xmlns="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21</xdr:col>
      <xdr:colOff>2250</xdr:colOff>
      <xdr:row>9</xdr:row>
      <xdr:rowOff>2250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xmlns="" id="{00000000-0008-0000-05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2250</xdr:colOff>
      <xdr:row>9</xdr:row>
      <xdr:rowOff>2250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xmlns="" id="{00000000-0008-0000-05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8</xdr:row>
      <xdr:rowOff>0</xdr:rowOff>
    </xdr:from>
    <xdr:to>
      <xdr:col>23</xdr:col>
      <xdr:colOff>2250</xdr:colOff>
      <xdr:row>9</xdr:row>
      <xdr:rowOff>2250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xmlns="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24</xdr:col>
      <xdr:colOff>2250</xdr:colOff>
      <xdr:row>9</xdr:row>
      <xdr:rowOff>2250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xmlns="" id="{00000000-0008-0000-05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3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8</xdr:row>
      <xdr:rowOff>0</xdr:rowOff>
    </xdr:from>
    <xdr:to>
      <xdr:col>25</xdr:col>
      <xdr:colOff>2250</xdr:colOff>
      <xdr:row>9</xdr:row>
      <xdr:rowOff>2250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xmlns="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8</xdr:row>
      <xdr:rowOff>0</xdr:rowOff>
    </xdr:from>
    <xdr:to>
      <xdr:col>26</xdr:col>
      <xdr:colOff>2250</xdr:colOff>
      <xdr:row>9</xdr:row>
      <xdr:rowOff>2250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xmlns="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8</xdr:row>
      <xdr:rowOff>0</xdr:rowOff>
    </xdr:from>
    <xdr:to>
      <xdr:col>27</xdr:col>
      <xdr:colOff>2250</xdr:colOff>
      <xdr:row>9</xdr:row>
      <xdr:rowOff>2250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xmlns="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8</xdr:row>
      <xdr:rowOff>0</xdr:rowOff>
    </xdr:from>
    <xdr:to>
      <xdr:col>28</xdr:col>
      <xdr:colOff>2250</xdr:colOff>
      <xdr:row>9</xdr:row>
      <xdr:rowOff>2250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xmlns="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</xdr:row>
      <xdr:rowOff>0</xdr:rowOff>
    </xdr:from>
    <xdr:to>
      <xdr:col>29</xdr:col>
      <xdr:colOff>2250</xdr:colOff>
      <xdr:row>9</xdr:row>
      <xdr:rowOff>2250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xmlns="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8</xdr:row>
      <xdr:rowOff>0</xdr:rowOff>
    </xdr:from>
    <xdr:to>
      <xdr:col>30</xdr:col>
      <xdr:colOff>2250</xdr:colOff>
      <xdr:row>9</xdr:row>
      <xdr:rowOff>2250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xmlns="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8</xdr:row>
      <xdr:rowOff>0</xdr:rowOff>
    </xdr:from>
    <xdr:to>
      <xdr:col>31</xdr:col>
      <xdr:colOff>2250</xdr:colOff>
      <xdr:row>9</xdr:row>
      <xdr:rowOff>2250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xmlns="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8</xdr:row>
      <xdr:rowOff>0</xdr:rowOff>
    </xdr:from>
    <xdr:to>
      <xdr:col>32</xdr:col>
      <xdr:colOff>2250</xdr:colOff>
      <xdr:row>9</xdr:row>
      <xdr:rowOff>2250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xmlns="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8</xdr:row>
      <xdr:rowOff>0</xdr:rowOff>
    </xdr:from>
    <xdr:to>
      <xdr:col>33</xdr:col>
      <xdr:colOff>2250</xdr:colOff>
      <xdr:row>9</xdr:row>
      <xdr:rowOff>2250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xmlns="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8</xdr:row>
      <xdr:rowOff>0</xdr:rowOff>
    </xdr:from>
    <xdr:to>
      <xdr:col>34</xdr:col>
      <xdr:colOff>2250</xdr:colOff>
      <xdr:row>9</xdr:row>
      <xdr:rowOff>2250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xmlns="" id="{00000000-0008-0000-05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0</xdr:rowOff>
    </xdr:from>
    <xdr:to>
      <xdr:col>35</xdr:col>
      <xdr:colOff>2250</xdr:colOff>
      <xdr:row>9</xdr:row>
      <xdr:rowOff>2250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xmlns="" id="{00000000-0008-0000-05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8</xdr:row>
      <xdr:rowOff>0</xdr:rowOff>
    </xdr:from>
    <xdr:to>
      <xdr:col>36</xdr:col>
      <xdr:colOff>2250</xdr:colOff>
      <xdr:row>9</xdr:row>
      <xdr:rowOff>2250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xmlns="" id="{00000000-0008-0000-05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8</xdr:row>
      <xdr:rowOff>0</xdr:rowOff>
    </xdr:from>
    <xdr:to>
      <xdr:col>37</xdr:col>
      <xdr:colOff>2250</xdr:colOff>
      <xdr:row>9</xdr:row>
      <xdr:rowOff>2250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xmlns="" id="{00000000-0008-0000-05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8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38</xdr:col>
      <xdr:colOff>2250</xdr:colOff>
      <xdr:row>9</xdr:row>
      <xdr:rowOff>2250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xmlns="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8</xdr:row>
      <xdr:rowOff>0</xdr:rowOff>
    </xdr:from>
    <xdr:to>
      <xdr:col>39</xdr:col>
      <xdr:colOff>2250</xdr:colOff>
      <xdr:row>9</xdr:row>
      <xdr:rowOff>2250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xmlns="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00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8</xdr:row>
      <xdr:rowOff>0</xdr:rowOff>
    </xdr:from>
    <xdr:to>
      <xdr:col>40</xdr:col>
      <xdr:colOff>2250</xdr:colOff>
      <xdr:row>9</xdr:row>
      <xdr:rowOff>2250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xmlns="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5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</xdr:row>
      <xdr:rowOff>0</xdr:rowOff>
    </xdr:from>
    <xdr:to>
      <xdr:col>41</xdr:col>
      <xdr:colOff>2250</xdr:colOff>
      <xdr:row>9</xdr:row>
      <xdr:rowOff>2250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xmlns="" id="{00000000-0008-0000-05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</xdr:row>
      <xdr:rowOff>0</xdr:rowOff>
    </xdr:from>
    <xdr:to>
      <xdr:col>20</xdr:col>
      <xdr:colOff>2250</xdr:colOff>
      <xdr:row>9</xdr:row>
      <xdr:rowOff>2250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xmlns="" id="{00000000-0008-0000-05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238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2250</xdr:colOff>
      <xdr:row>10</xdr:row>
      <xdr:rowOff>2250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xmlns="" id="{00000000-0008-0000-05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524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4</xdr:col>
      <xdr:colOff>2250</xdr:colOff>
      <xdr:row>11</xdr:row>
      <xdr:rowOff>2250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xmlns="" id="{00000000-0008-0000-05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809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4</xdr:col>
      <xdr:colOff>2250</xdr:colOff>
      <xdr:row>12</xdr:row>
      <xdr:rowOff>2250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xmlns="" id="{00000000-0008-0000-05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095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2250</xdr:colOff>
      <xdr:row>13</xdr:row>
      <xdr:rowOff>2250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xmlns="" id="{00000000-0008-0000-05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381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4</xdr:col>
      <xdr:colOff>2250</xdr:colOff>
      <xdr:row>14</xdr:row>
      <xdr:rowOff>2250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xmlns="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667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4</xdr:col>
      <xdr:colOff>2250</xdr:colOff>
      <xdr:row>15</xdr:row>
      <xdr:rowOff>2250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xmlns="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952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4</xdr:col>
      <xdr:colOff>2250</xdr:colOff>
      <xdr:row>16</xdr:row>
      <xdr:rowOff>2250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xmlns="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238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4</xdr:col>
      <xdr:colOff>2250</xdr:colOff>
      <xdr:row>17</xdr:row>
      <xdr:rowOff>2250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xmlns="" id="{00000000-0008-0000-05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524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2250</xdr:colOff>
      <xdr:row>18</xdr:row>
      <xdr:rowOff>2250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xmlns="" id="{00000000-0008-0000-05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810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4</xdr:col>
      <xdr:colOff>2250</xdr:colOff>
      <xdr:row>19</xdr:row>
      <xdr:rowOff>2250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xmlns="" id="{00000000-0008-0000-05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095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4</xdr:col>
      <xdr:colOff>2250</xdr:colOff>
      <xdr:row>20</xdr:row>
      <xdr:rowOff>2250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xmlns="" id="{00000000-0008-0000-05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381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4</xdr:col>
      <xdr:colOff>2250</xdr:colOff>
      <xdr:row>21</xdr:row>
      <xdr:rowOff>2250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xmlns="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667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4</xdr:col>
      <xdr:colOff>2250</xdr:colOff>
      <xdr:row>22</xdr:row>
      <xdr:rowOff>2250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xmlns="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4953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2250</xdr:colOff>
      <xdr:row>23</xdr:row>
      <xdr:rowOff>2250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xmlns="" id="{00000000-0008-0000-05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238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2250</xdr:colOff>
      <xdr:row>24</xdr:row>
      <xdr:rowOff>2250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xmlns="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524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4</xdr:col>
      <xdr:colOff>2250</xdr:colOff>
      <xdr:row>26</xdr:row>
      <xdr:rowOff>2250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xmlns="" id="{00000000-0008-0000-05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096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2250</xdr:colOff>
      <xdr:row>27</xdr:row>
      <xdr:rowOff>2250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xmlns="" id="{00000000-0008-0000-05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381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4</xdr:col>
      <xdr:colOff>2250</xdr:colOff>
      <xdr:row>28</xdr:row>
      <xdr:rowOff>2250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xmlns="" id="{00000000-0008-0000-05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667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4</xdr:col>
      <xdr:colOff>2250</xdr:colOff>
      <xdr:row>29</xdr:row>
      <xdr:rowOff>2250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xmlns="" id="{00000000-0008-0000-05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953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2250</xdr:colOff>
      <xdr:row>30</xdr:row>
      <xdr:rowOff>2250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xmlns="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239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4</xdr:col>
      <xdr:colOff>2250</xdr:colOff>
      <xdr:row>31</xdr:row>
      <xdr:rowOff>2250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xmlns="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524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4</xdr:col>
      <xdr:colOff>2250</xdr:colOff>
      <xdr:row>32</xdr:row>
      <xdr:rowOff>2250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xmlns="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7810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4</xdr:col>
      <xdr:colOff>2250</xdr:colOff>
      <xdr:row>33</xdr:row>
      <xdr:rowOff>2250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xmlns="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096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4</xdr:col>
      <xdr:colOff>2250</xdr:colOff>
      <xdr:row>34</xdr:row>
      <xdr:rowOff>2250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xmlns="" id="{00000000-0008-0000-05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382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4</xdr:col>
      <xdr:colOff>2250</xdr:colOff>
      <xdr:row>35</xdr:row>
      <xdr:rowOff>2250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xmlns="" id="{00000000-0008-0000-05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667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4</xdr:col>
      <xdr:colOff>2250</xdr:colOff>
      <xdr:row>36</xdr:row>
      <xdr:rowOff>2250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xmlns="" id="{00000000-0008-0000-05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8953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4</xdr:col>
      <xdr:colOff>2250</xdr:colOff>
      <xdr:row>37</xdr:row>
      <xdr:rowOff>2250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xmlns="" id="{00000000-0008-0000-05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239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4</xdr:col>
      <xdr:colOff>2250</xdr:colOff>
      <xdr:row>38</xdr:row>
      <xdr:rowOff>2250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xmlns="" id="{00000000-0008-0000-05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525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4</xdr:col>
      <xdr:colOff>2250</xdr:colOff>
      <xdr:row>39</xdr:row>
      <xdr:rowOff>2250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xmlns="" id="{00000000-0008-0000-05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9810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4</xdr:col>
      <xdr:colOff>2250</xdr:colOff>
      <xdr:row>40</xdr:row>
      <xdr:rowOff>2250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xmlns="" id="{00000000-0008-0000-05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096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4</xdr:col>
      <xdr:colOff>2250</xdr:colOff>
      <xdr:row>41</xdr:row>
      <xdr:rowOff>2250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xmlns="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382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4</xdr:col>
      <xdr:colOff>2250</xdr:colOff>
      <xdr:row>42</xdr:row>
      <xdr:rowOff>2250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xmlns="" id="{00000000-0008-0000-05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668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4</xdr:col>
      <xdr:colOff>2250</xdr:colOff>
      <xdr:row>43</xdr:row>
      <xdr:rowOff>2250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xmlns="" id="{00000000-0008-0000-05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9537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4</xdr:col>
      <xdr:colOff>2250</xdr:colOff>
      <xdr:row>44</xdr:row>
      <xdr:rowOff>2250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12395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4</xdr:col>
      <xdr:colOff>2250</xdr:colOff>
      <xdr:row>45</xdr:row>
      <xdr:rowOff>2250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152525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4</xdr:col>
      <xdr:colOff>2250</xdr:colOff>
      <xdr:row>46</xdr:row>
      <xdr:rowOff>2250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1811000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4</xdr:col>
      <xdr:colOff>2250</xdr:colOff>
      <xdr:row>25</xdr:row>
      <xdr:rowOff>2250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810250"/>
          <a:ext cx="288000" cy="28800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</xdr:row>
      <xdr:rowOff>0</xdr:rowOff>
    </xdr:from>
    <xdr:ext cx="0" cy="192750"/>
    <xdr:pic>
      <xdr:nvPicPr>
        <xdr:cNvPr id="301" name="Image 300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752475"/>
          <a:ext cx="0" cy="192750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</xdr:row>
      <xdr:rowOff>0</xdr:rowOff>
    </xdr:from>
    <xdr:ext cx="0" cy="192750"/>
    <xdr:pic>
      <xdr:nvPicPr>
        <xdr:cNvPr id="302" name="Image 301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038225"/>
          <a:ext cx="0" cy="19275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</xdr:row>
      <xdr:rowOff>0</xdr:rowOff>
    </xdr:from>
    <xdr:ext cx="0" cy="192750"/>
    <xdr:pic>
      <xdr:nvPicPr>
        <xdr:cNvPr id="303" name="Image 302"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323975"/>
          <a:ext cx="0" cy="1927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8850</xdr:colOff>
      <xdr:row>9</xdr:row>
      <xdr:rowOff>213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4485600" cy="15242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9</xdr:row>
      <xdr:rowOff>213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4486901" cy="15242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10151</xdr:colOff>
      <xdr:row>9</xdr:row>
      <xdr:rowOff>212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4486901" cy="1524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iscord.gg/Av6cV2e9T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iscord.gg/Av6cV2e9T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iscord.gg/Av6cV2e9TA" TargetMode="External"/><Relationship Id="rId4" Type="http://schemas.openxmlformats.org/officeDocument/2006/relationships/image" Target="../media/image41.png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discord.gg/Av6cV2e9TA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discord.gg/Av6cV2e9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0000"/>
  </sheetPr>
  <dimension ref="A1:L113"/>
  <sheetViews>
    <sheetView showGridLines="0" showRowColHeaders="0" tabSelected="1" zoomScaleNormal="100" workbookViewId="0">
      <selection activeCell="B12" sqref="B12:B13"/>
    </sheetView>
  </sheetViews>
  <sheetFormatPr baseColWidth="10" defaultColWidth="0" defaultRowHeight="15" customHeight="1" zeroHeight="1"/>
  <cols>
    <col min="1" max="1" width="1.42578125" style="5" customWidth="1"/>
    <col min="2" max="2" width="11.28515625" style="5" customWidth="1"/>
    <col min="3" max="3" width="5.7109375" style="5" customWidth="1"/>
    <col min="4" max="7" width="4.28515625" style="5" customWidth="1"/>
    <col min="8" max="8" width="8.5703125" style="5" customWidth="1"/>
    <col min="9" max="9" width="8.140625" style="5" customWidth="1"/>
    <col min="10" max="10" width="8.140625" style="13" customWidth="1"/>
    <col min="11" max="11" width="8.140625" style="5" bestFit="1" customWidth="1"/>
    <col min="12" max="12" width="1.42578125" style="5" customWidth="1"/>
    <col min="13" max="16384" width="14.42578125" style="5" hidden="1"/>
  </cols>
  <sheetData>
    <row r="1" spans="1:12" ht="7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2" ht="15" customHeight="1">
      <c r="A2" s="4"/>
      <c r="B2" s="341"/>
      <c r="C2" s="341"/>
      <c r="D2" s="341"/>
      <c r="E2" s="341"/>
      <c r="F2" s="341"/>
      <c r="G2" s="341"/>
      <c r="H2" s="341"/>
      <c r="I2" s="341"/>
      <c r="J2" s="341"/>
      <c r="K2" s="341"/>
    </row>
    <row r="3" spans="1:12" ht="15" customHeight="1">
      <c r="A3" s="4"/>
      <c r="B3" s="341"/>
      <c r="C3" s="341"/>
      <c r="D3" s="341"/>
      <c r="E3" s="341"/>
      <c r="F3" s="341"/>
      <c r="G3" s="341"/>
      <c r="H3" s="341"/>
      <c r="I3" s="341"/>
      <c r="J3" s="341"/>
      <c r="K3" s="341"/>
    </row>
    <row r="4" spans="1:12" ht="15" customHeight="1">
      <c r="A4" s="4"/>
      <c r="B4" s="341"/>
      <c r="C4" s="341"/>
      <c r="D4" s="341"/>
      <c r="E4" s="341"/>
      <c r="F4" s="341"/>
      <c r="G4" s="341"/>
      <c r="H4" s="341"/>
      <c r="I4" s="341"/>
      <c r="J4" s="341"/>
      <c r="K4" s="341"/>
    </row>
    <row r="5" spans="1:12" ht="15" customHeight="1">
      <c r="A5" s="4"/>
      <c r="B5" s="341"/>
      <c r="C5" s="341"/>
      <c r="D5" s="341"/>
      <c r="E5" s="341"/>
      <c r="F5" s="341"/>
      <c r="G5" s="341"/>
      <c r="H5" s="341"/>
      <c r="I5" s="341"/>
      <c r="J5" s="341"/>
      <c r="K5" s="341"/>
    </row>
    <row r="6" spans="1:12" ht="15" customHeight="1">
      <c r="A6" s="4"/>
      <c r="B6" s="341"/>
      <c r="C6" s="341"/>
      <c r="D6" s="341"/>
      <c r="E6" s="341"/>
      <c r="F6" s="341"/>
      <c r="G6" s="341"/>
      <c r="H6" s="341"/>
      <c r="I6" s="341"/>
      <c r="J6" s="341"/>
      <c r="K6" s="341"/>
    </row>
    <row r="7" spans="1:12" ht="15" customHeight="1">
      <c r="A7" s="4"/>
      <c r="B7" s="341"/>
      <c r="C7" s="341"/>
      <c r="D7" s="341"/>
      <c r="E7" s="341"/>
      <c r="F7" s="341"/>
      <c r="G7" s="341"/>
      <c r="H7" s="341"/>
      <c r="I7" s="341"/>
      <c r="J7" s="341"/>
      <c r="K7" s="341"/>
    </row>
    <row r="8" spans="1:12" ht="15" customHeight="1">
      <c r="A8" s="4"/>
      <c r="B8" s="341"/>
      <c r="C8" s="341"/>
      <c r="D8" s="341"/>
      <c r="E8" s="341"/>
      <c r="F8" s="341"/>
      <c r="G8" s="341"/>
      <c r="H8" s="341"/>
      <c r="I8" s="341"/>
      <c r="J8" s="341"/>
      <c r="K8" s="341"/>
    </row>
    <row r="9" spans="1:12" ht="15" customHeight="1">
      <c r="A9" s="4"/>
      <c r="B9" s="341"/>
      <c r="C9" s="341"/>
      <c r="D9" s="341"/>
      <c r="E9" s="341"/>
      <c r="F9" s="341"/>
      <c r="G9" s="341"/>
      <c r="H9" s="341"/>
      <c r="I9" s="341"/>
      <c r="J9" s="341"/>
      <c r="K9" s="341"/>
    </row>
    <row r="10" spans="1:12" ht="15" customHeight="1">
      <c r="A10" s="4"/>
      <c r="B10" s="346" t="s">
        <v>22</v>
      </c>
      <c r="C10" s="346"/>
      <c r="D10" s="346"/>
      <c r="E10" s="346"/>
      <c r="F10" s="346"/>
      <c r="G10" s="346"/>
      <c r="H10" s="346"/>
      <c r="I10" s="346"/>
      <c r="J10" s="346"/>
      <c r="K10" s="346"/>
      <c r="L10" s="34"/>
    </row>
    <row r="11" spans="1:12" ht="15" customHeight="1">
      <c r="A11" s="4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"/>
    </row>
    <row r="12" spans="1:12" ht="15" customHeight="1">
      <c r="A12" s="4"/>
      <c r="B12" s="342" t="s">
        <v>23</v>
      </c>
      <c r="C12" s="344"/>
      <c r="D12" s="339" t="s">
        <v>20</v>
      </c>
      <c r="E12" s="340"/>
      <c r="F12" s="339" t="s">
        <v>21</v>
      </c>
      <c r="G12" s="340"/>
      <c r="H12" s="6" t="s">
        <v>6</v>
      </c>
      <c r="I12" s="7" t="s">
        <v>5</v>
      </c>
      <c r="J12" s="8" t="s">
        <v>7</v>
      </c>
      <c r="K12" s="9" t="s">
        <v>12</v>
      </c>
    </row>
    <row r="13" spans="1:12" ht="15" customHeight="1">
      <c r="A13" s="4"/>
      <c r="B13" s="343"/>
      <c r="C13" s="345"/>
      <c r="D13" s="10" t="s">
        <v>16</v>
      </c>
      <c r="E13" s="11">
        <v>1</v>
      </c>
      <c r="F13" s="10" t="s">
        <v>16</v>
      </c>
      <c r="G13" s="12">
        <v>20</v>
      </c>
      <c r="H13" s="30" cm="1">
        <f t="array" ref="H13">SUMPRODUCT((Feuil2!$C$1:$U$1&gt;=$E13)*(Feuil2!$C$2:$U$2&lt;=$G13)*(Feuil2!$C$3:$U$3))</f>
        <v>38000</v>
      </c>
      <c r="I13" s="31" cm="1">
        <f t="array" ref="I13">SUMPRODUCT((Feuil2!$C$1:$U$1&gt;=$E13)*(Feuil2!$C$2:$U$2&lt;=$G13)*(Feuil2!$C$4:$U$4))</f>
        <v>760000</v>
      </c>
      <c r="J13" s="17">
        <f>INDEX(Feuil2!$A$1:$U$116,MATCH($B12,Feuil2!$A$1:$A$116,0),MATCH($G13,Feuil2!$A$2:$U$2,0))</f>
        <v>0.17799999999999999</v>
      </c>
      <c r="K13" s="18" cm="1">
        <f t="array" ref="K13">INDEX(Feuil2!$A$1:$U$116,MATCH(1,(Feuil2!$A$1:$A$7116=$B12)*(Feuil2!$B$1:$B$116=$K12),0),MATCH($G13,Feuil2!$A$2:$U$2,0))</f>
        <v>0.36699999999999999</v>
      </c>
    </row>
    <row r="14" spans="1:12" ht="15" customHeight="1">
      <c r="A14" s="4"/>
      <c r="B14" s="4"/>
      <c r="C14" s="4"/>
      <c r="D14" s="4"/>
      <c r="E14" s="4"/>
      <c r="F14" s="4"/>
      <c r="G14" s="4"/>
      <c r="H14" s="4"/>
      <c r="I14" s="4"/>
      <c r="K14" s="4"/>
    </row>
    <row r="15" spans="1:12" ht="15" customHeight="1">
      <c r="A15" s="4"/>
      <c r="B15" s="342" t="s">
        <v>24</v>
      </c>
      <c r="C15" s="344"/>
      <c r="D15" s="339" t="s">
        <v>20</v>
      </c>
      <c r="E15" s="340"/>
      <c r="F15" s="339" t="s">
        <v>21</v>
      </c>
      <c r="G15" s="340"/>
      <c r="H15" s="6" t="s">
        <v>6</v>
      </c>
      <c r="I15" s="7" t="s">
        <v>5</v>
      </c>
      <c r="J15" s="8" t="s">
        <v>7</v>
      </c>
      <c r="K15" s="14" t="s">
        <v>12</v>
      </c>
    </row>
    <row r="16" spans="1:12" ht="15" customHeight="1">
      <c r="A16" s="4"/>
      <c r="B16" s="343"/>
      <c r="C16" s="345"/>
      <c r="D16" s="10" t="s">
        <v>16</v>
      </c>
      <c r="E16" s="11">
        <v>1</v>
      </c>
      <c r="F16" s="10" t="s">
        <v>16</v>
      </c>
      <c r="G16" s="12">
        <v>20</v>
      </c>
      <c r="H16" s="30" cm="1">
        <f t="array" ref="H16">SUMPRODUCT((Feuil2!$C$1:$U$1&gt;=$E16)*(Feuil2!$C$2:$U$2&lt;=$G16)*(Feuil2!$C$3:$U$3))</f>
        <v>38000</v>
      </c>
      <c r="I16" s="31" cm="1">
        <f t="array" ref="I16">SUMPRODUCT((Feuil2!$C$1:$U$1&gt;=$E16)*(Feuil2!$C$2:$U$2&lt;=$G16)*(Feuil2!$C$4:$U$4))</f>
        <v>760000</v>
      </c>
      <c r="J16" s="17">
        <f>INDEX(Feuil2!$A$1:$U$116,MATCH($B15,Feuil2!$A$1:$A$116,0),MATCH($G16,Feuil2!$A$2:$U$2,0))</f>
        <v>0.17799999999999999</v>
      </c>
      <c r="K16" s="19" cm="1">
        <f t="array" ref="K16">INDEX(Feuil2!$A$1:$U$116,MATCH(1,(Feuil2!$A$1:$A$7116=$B15)*(Feuil2!$B$1:$B$116=$K15),0),MATCH($G16,Feuil2!$A$2:$U$2,0))</f>
        <v>0.34599999999999997</v>
      </c>
    </row>
    <row r="17" spans="1:11" ht="15" customHeight="1">
      <c r="A17" s="4"/>
      <c r="B17" s="4"/>
      <c r="C17" s="4"/>
      <c r="D17" s="4"/>
      <c r="E17" s="4"/>
      <c r="F17" s="4"/>
      <c r="G17" s="4"/>
      <c r="H17" s="4"/>
      <c r="I17" s="4"/>
      <c r="K17" s="4"/>
    </row>
    <row r="18" spans="1:11" ht="15" customHeight="1">
      <c r="A18" s="4"/>
      <c r="B18" s="342" t="s">
        <v>25</v>
      </c>
      <c r="C18" s="344"/>
      <c r="D18" s="339" t="s">
        <v>20</v>
      </c>
      <c r="E18" s="340"/>
      <c r="F18" s="339" t="s">
        <v>21</v>
      </c>
      <c r="G18" s="340"/>
      <c r="H18" s="6" t="s">
        <v>6</v>
      </c>
      <c r="I18" s="7" t="s">
        <v>5</v>
      </c>
      <c r="J18" s="8" t="s">
        <v>7</v>
      </c>
      <c r="K18" s="15" t="s">
        <v>12</v>
      </c>
    </row>
    <row r="19" spans="1:11" ht="15" customHeight="1">
      <c r="A19" s="4"/>
      <c r="B19" s="343"/>
      <c r="C19" s="345"/>
      <c r="D19" s="10" t="s">
        <v>16</v>
      </c>
      <c r="E19" s="11">
        <v>1</v>
      </c>
      <c r="F19" s="10" t="s">
        <v>16</v>
      </c>
      <c r="G19" s="12">
        <v>20</v>
      </c>
      <c r="H19" s="32" cm="1">
        <f t="array" ref="H19">SUMPRODUCT((Feuil2!$C$1:$U$1&gt;=$E19)*(Feuil2!$C$2:$U$2&lt;=$G19)*(Feuil2!$C$3:$U$3))</f>
        <v>38000</v>
      </c>
      <c r="I19" s="33" cm="1">
        <f t="array" ref="I19">SUMPRODUCT((Feuil2!$C$1:$U$1&gt;=$E19)*(Feuil2!$C$2:$U$2&lt;=$G19)*(Feuil2!$C$4:$U$4))</f>
        <v>760000</v>
      </c>
      <c r="J19" s="19">
        <f>INDEX(Feuil2!$A$1:$U$116,MATCH($B18,Feuil2!$A$1:$A$116,0),MATCH($G19,Feuil2!$A$2:$U$2,0))</f>
        <v>0.16</v>
      </c>
      <c r="K19" s="20" cm="1">
        <f t="array" ref="K19">INDEX(Feuil2!$A$1:$U$116,MATCH(1,(Feuil2!$A$1:$A$7116=$B18)*(Feuil2!$B$1:$B$116=$K18),0),MATCH($G19,Feuil2!$A$2:$U$2,0))</f>
        <v>0.29000000000000004</v>
      </c>
    </row>
    <row r="20" spans="1:11" ht="15" customHeight="1">
      <c r="A20" s="4"/>
      <c r="B20" s="4"/>
      <c r="C20" s="4"/>
      <c r="D20" s="4"/>
      <c r="E20" s="4"/>
      <c r="F20" s="4"/>
      <c r="G20" s="4"/>
      <c r="H20" s="4"/>
      <c r="I20" s="4"/>
      <c r="K20" s="4"/>
    </row>
    <row r="21" spans="1:11" ht="15" customHeight="1">
      <c r="A21" s="4"/>
      <c r="B21" s="342" t="s">
        <v>26</v>
      </c>
      <c r="C21" s="344"/>
      <c r="D21" s="339" t="s">
        <v>20</v>
      </c>
      <c r="E21" s="340"/>
      <c r="F21" s="339" t="s">
        <v>21</v>
      </c>
      <c r="G21" s="340"/>
      <c r="H21" s="6" t="s">
        <v>6</v>
      </c>
      <c r="I21" s="7" t="s">
        <v>5</v>
      </c>
      <c r="J21" s="8" t="s">
        <v>7</v>
      </c>
      <c r="K21" s="15" t="s">
        <v>12</v>
      </c>
    </row>
    <row r="22" spans="1:11" ht="15" customHeight="1">
      <c r="A22" s="4"/>
      <c r="B22" s="343"/>
      <c r="C22" s="345"/>
      <c r="D22" s="10" t="s">
        <v>16</v>
      </c>
      <c r="E22" s="11">
        <v>1</v>
      </c>
      <c r="F22" s="10" t="s">
        <v>16</v>
      </c>
      <c r="G22" s="12">
        <v>20</v>
      </c>
      <c r="H22" s="32" cm="1">
        <f t="array" ref="H22">SUMPRODUCT((Feuil2!$C$1:$U$1&gt;=$E22)*(Feuil2!$C$2:$U$2&lt;=$G22)*(Feuil2!$C$3:$U$3))</f>
        <v>38000</v>
      </c>
      <c r="I22" s="33" cm="1">
        <f t="array" ref="I22">SUMPRODUCT((Feuil2!$C$1:$U$1&gt;=$E22)*(Feuil2!$C$2:$U$2&lt;=$G22)*(Feuil2!$C$4:$U$4))</f>
        <v>760000</v>
      </c>
      <c r="J22" s="19">
        <f>INDEX(Feuil2!$A$1:$U$116,MATCH($B21,Feuil2!$A$1:$A$116,0),MATCH($G22,Feuil2!$A$2:$U$2,0))</f>
        <v>0.13500000000000001</v>
      </c>
      <c r="K22" s="20" cm="1">
        <f t="array" ref="K22">INDEX(Feuil2!$A$1:$U$116,MATCH(1,(Feuil2!$A$1:$A$7116=$B21)*(Feuil2!$B$1:$B$116=$K21),0),MATCH($G22,Feuil2!$A$2:$U$2,0))</f>
        <v>0.27300000000000002</v>
      </c>
    </row>
    <row r="23" spans="1:11" ht="15" customHeight="1">
      <c r="A23" s="4"/>
      <c r="B23" s="4"/>
      <c r="C23" s="4"/>
      <c r="D23" s="4"/>
      <c r="E23" s="4"/>
      <c r="F23" s="4"/>
      <c r="G23" s="4"/>
      <c r="H23" s="4"/>
      <c r="I23" s="4"/>
      <c r="K23" s="4"/>
    </row>
    <row r="24" spans="1:11" ht="15" customHeight="1">
      <c r="A24" s="4"/>
      <c r="B24" s="342" t="s">
        <v>27</v>
      </c>
      <c r="C24" s="344"/>
      <c r="D24" s="339" t="s">
        <v>20</v>
      </c>
      <c r="E24" s="340"/>
      <c r="F24" s="339" t="s">
        <v>21</v>
      </c>
      <c r="G24" s="340"/>
      <c r="H24" s="6" t="s">
        <v>6</v>
      </c>
      <c r="I24" s="7" t="s">
        <v>5</v>
      </c>
      <c r="J24" s="8" t="s">
        <v>7</v>
      </c>
      <c r="K24" s="16" t="s">
        <v>8</v>
      </c>
    </row>
    <row r="25" spans="1:11" ht="15" customHeight="1">
      <c r="A25" s="4"/>
      <c r="B25" s="343"/>
      <c r="C25" s="345"/>
      <c r="D25" s="10" t="s">
        <v>16</v>
      </c>
      <c r="E25" s="11">
        <v>1</v>
      </c>
      <c r="F25" s="10" t="s">
        <v>16</v>
      </c>
      <c r="G25" s="12">
        <v>20</v>
      </c>
      <c r="H25" s="32" cm="1">
        <f t="array" ref="H25">SUMPRODUCT((Feuil2!$C$1:$U$1&gt;=$E25)*(Feuil2!$C$2:$U$2&lt;=$G25)*(Feuil2!$C$3:$U$3))</f>
        <v>38000</v>
      </c>
      <c r="I25" s="33" cm="1">
        <f t="array" ref="I25">SUMPRODUCT((Feuil2!$C$1:$U$1&gt;=$E25)*(Feuil2!$C$2:$U$2&lt;=$G25)*(Feuil2!$C$4:$U$4))</f>
        <v>760000</v>
      </c>
      <c r="J25" s="19">
        <f>INDEX(Feuil2!$A$1:$U$116,MATCH($B24,Feuil2!$A$1:$A$116,0),MATCH($G25,Feuil2!$A$2:$U$2,0))</f>
        <v>0.35199999999999998</v>
      </c>
      <c r="K25" s="20" cm="1">
        <f t="array" ref="K25">INDEX(Feuil2!$A$1:$U$116,MATCH(1,(Feuil2!$A$1:$A$7116=$B24)*(Feuil2!$B$1:$B$116=$K24),0),MATCH($G25,Feuil2!$A$2:$U$2,0))</f>
        <v>0.82799999999999996</v>
      </c>
    </row>
    <row r="26" spans="1:11" ht="15" customHeight="1">
      <c r="A26" s="4"/>
      <c r="B26" s="4"/>
      <c r="C26" s="4"/>
      <c r="D26" s="4"/>
      <c r="E26" s="4"/>
      <c r="F26" s="4"/>
      <c r="G26" s="4"/>
      <c r="H26" s="4"/>
      <c r="I26" s="4"/>
      <c r="K26" s="4"/>
    </row>
    <row r="27" spans="1:11" ht="15" customHeight="1">
      <c r="A27" s="4"/>
      <c r="B27" s="342" t="s">
        <v>28</v>
      </c>
      <c r="C27" s="344"/>
      <c r="D27" s="339" t="s">
        <v>20</v>
      </c>
      <c r="E27" s="340"/>
      <c r="F27" s="339" t="s">
        <v>21</v>
      </c>
      <c r="G27" s="340"/>
      <c r="H27" s="6" t="s">
        <v>6</v>
      </c>
      <c r="I27" s="7" t="s">
        <v>5</v>
      </c>
      <c r="J27" s="8" t="s">
        <v>7</v>
      </c>
      <c r="K27" s="16" t="s">
        <v>8</v>
      </c>
    </row>
    <row r="28" spans="1:11" ht="15" customHeight="1">
      <c r="A28" s="4"/>
      <c r="B28" s="343"/>
      <c r="C28" s="345"/>
      <c r="D28" s="10" t="s">
        <v>16</v>
      </c>
      <c r="E28" s="11">
        <v>1</v>
      </c>
      <c r="F28" s="10" t="s">
        <v>16</v>
      </c>
      <c r="G28" s="12">
        <v>20</v>
      </c>
      <c r="H28" s="32" cm="1">
        <f t="array" ref="H28">SUMPRODUCT((Feuil2!$C$1:$U$1&gt;=$E28)*(Feuil2!$C$2:$U$2&lt;=$G28)*(Feuil2!$C$3:$U$3))</f>
        <v>38000</v>
      </c>
      <c r="I28" s="33" cm="1">
        <f t="array" ref="I28">SUMPRODUCT((Feuil2!$C$1:$U$1&gt;=$E28)*(Feuil2!$C$2:$U$2&lt;=$G28)*(Feuil2!$C$4:$U$4))</f>
        <v>760000</v>
      </c>
      <c r="J28" s="19">
        <f>INDEX(Feuil2!$A$1:$U$116,MATCH($B27,Feuil2!$A$1:$A$116,0),MATCH($G28,Feuil2!$A$2:$U$2,0))</f>
        <v>0.33</v>
      </c>
      <c r="K28" s="20" cm="1">
        <f t="array" ref="K28">INDEX(Feuil2!$A$1:$U$116,MATCH(1,(Feuil2!$A$1:$A$7116=$B27)*(Feuil2!$B$1:$B$116=$K27),0),MATCH($G28,Feuil2!$A$2:$U$2,0))</f>
        <v>0.76900000000000002</v>
      </c>
    </row>
    <row r="29" spans="1:11" ht="1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</row>
    <row r="30" spans="1:11" ht="15" customHeight="1">
      <c r="A30" s="4"/>
      <c r="B30" s="342" t="s">
        <v>29</v>
      </c>
      <c r="C30" s="344"/>
      <c r="D30" s="339" t="s">
        <v>20</v>
      </c>
      <c r="E30" s="340"/>
      <c r="F30" s="339" t="s">
        <v>21</v>
      </c>
      <c r="G30" s="340"/>
      <c r="H30" s="6" t="s">
        <v>6</v>
      </c>
      <c r="I30" s="7" t="s">
        <v>5</v>
      </c>
      <c r="J30" s="8" t="s">
        <v>7</v>
      </c>
      <c r="K30" s="16" t="s">
        <v>8</v>
      </c>
    </row>
    <row r="31" spans="1:11" ht="15" customHeight="1">
      <c r="A31" s="4"/>
      <c r="B31" s="343"/>
      <c r="C31" s="345"/>
      <c r="D31" s="10" t="s">
        <v>16</v>
      </c>
      <c r="E31" s="11">
        <v>1</v>
      </c>
      <c r="F31" s="10" t="s">
        <v>16</v>
      </c>
      <c r="G31" s="12">
        <v>20</v>
      </c>
      <c r="H31" s="32" cm="1">
        <f t="array" ref="H31">SUMPRODUCT((Feuil2!$C$1:$U$1&gt;=$E31)*(Feuil2!$C$2:$U$2&lt;=$G31)*(Feuil2!$C$3:$U$3))</f>
        <v>38000</v>
      </c>
      <c r="I31" s="33" cm="1">
        <f t="array" ref="I31">SUMPRODUCT((Feuil2!$C$1:$U$1&gt;=$E31)*(Feuil2!$C$2:$U$2&lt;=$G31)*(Feuil2!$C$4:$U$4))</f>
        <v>760000</v>
      </c>
      <c r="J31" s="19">
        <f>INDEX(Feuil2!$A$1:$U$116,MATCH($B30,Feuil2!$A$1:$A$116,0),MATCH($G31,Feuil2!$A$2:$U$2,0))</f>
        <v>0.316</v>
      </c>
      <c r="K31" s="19" cm="1">
        <f t="array" ref="K31">INDEX(Feuil2!$A$1:$U$116,MATCH(1,(Feuil2!$A$1:$A$7116=$B30)*(Feuil2!$B$1:$B$116=$K30),0),MATCH($G31,Feuil2!$A$2:$U$2,0))</f>
        <v>0.79500000000000004</v>
      </c>
    </row>
    <row r="32" spans="1:11" ht="1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</row>
    <row r="33" spans="1:11" ht="15" customHeight="1">
      <c r="A33" s="4"/>
      <c r="B33" s="342" t="s">
        <v>30</v>
      </c>
      <c r="C33" s="344"/>
      <c r="D33" s="339" t="s">
        <v>20</v>
      </c>
      <c r="E33" s="340"/>
      <c r="F33" s="339" t="s">
        <v>21</v>
      </c>
      <c r="G33" s="340"/>
      <c r="H33" s="6" t="s">
        <v>6</v>
      </c>
      <c r="I33" s="7" t="s">
        <v>5</v>
      </c>
      <c r="J33" s="8" t="s">
        <v>7</v>
      </c>
      <c r="K33" s="16" t="s">
        <v>8</v>
      </c>
    </row>
    <row r="34" spans="1:11" ht="15" customHeight="1">
      <c r="A34" s="4"/>
      <c r="B34" s="343"/>
      <c r="C34" s="345"/>
      <c r="D34" s="10" t="s">
        <v>16</v>
      </c>
      <c r="E34" s="11">
        <v>1</v>
      </c>
      <c r="F34" s="10" t="s">
        <v>16</v>
      </c>
      <c r="G34" s="12">
        <v>20</v>
      </c>
      <c r="H34" s="32" cm="1">
        <f t="array" ref="H34">SUMPRODUCT((Feuil2!$C$1:$U$1&gt;=$E34)*(Feuil2!$C$2:$U$2&lt;=$G34)*(Feuil2!$C$3:$U$3))</f>
        <v>38000</v>
      </c>
      <c r="I34" s="33" cm="1">
        <f t="array" ref="I34">SUMPRODUCT((Feuil2!$C$1:$U$1&gt;=$E34)*(Feuil2!$C$2:$U$2&lt;=$G34)*(Feuil2!$C$4:$U$4))</f>
        <v>760000</v>
      </c>
      <c r="J34" s="19">
        <f>INDEX(Feuil2!$A$1:$U$116,MATCH($B33,Feuil2!$A$1:$A$116,0),MATCH($G34,Feuil2!$A$2:$U$2,0))</f>
        <v>0.25</v>
      </c>
      <c r="K34" s="19" cm="1">
        <f t="array" ref="K34">INDEX(Feuil2!$A$1:$U$116,MATCH(1,(Feuil2!$A$1:$A$7116=$B33)*(Feuil2!$B$1:$B$116=$K33),0),MATCH($G34,Feuil2!$A$2:$U$2,0))</f>
        <v>0.56299999999999994</v>
      </c>
    </row>
    <row r="35" spans="1:11" ht="1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</row>
    <row r="36" spans="1:11" ht="15" customHeight="1">
      <c r="A36" s="4"/>
      <c r="B36" s="347" t="s">
        <v>35</v>
      </c>
      <c r="C36" s="344"/>
      <c r="D36" s="339" t="s">
        <v>20</v>
      </c>
      <c r="E36" s="340"/>
      <c r="F36" s="339" t="s">
        <v>21</v>
      </c>
      <c r="G36" s="340"/>
      <c r="H36" s="6" t="s">
        <v>6</v>
      </c>
      <c r="I36" s="7" t="s">
        <v>5</v>
      </c>
      <c r="J36" s="8" t="s">
        <v>7</v>
      </c>
      <c r="K36" s="15" t="s">
        <v>12</v>
      </c>
    </row>
    <row r="37" spans="1:11" ht="15" customHeight="1">
      <c r="A37" s="4"/>
      <c r="B37" s="348"/>
      <c r="C37" s="345"/>
      <c r="D37" s="10" t="s">
        <v>16</v>
      </c>
      <c r="E37" s="11">
        <v>1</v>
      </c>
      <c r="F37" s="10" t="s">
        <v>16</v>
      </c>
      <c r="G37" s="12">
        <v>20</v>
      </c>
      <c r="H37" s="32" cm="1">
        <f t="array" ref="H37">SUMPRODUCT((Feuil2!$C$1:$U$1&gt;=$E37)*(Feuil2!$C$2:$U$2&lt;=$G37)*(Feuil2!$C$3:$U$3))</f>
        <v>38000</v>
      </c>
      <c r="I37" s="33" cm="1">
        <f t="array" ref="I37">SUMPRODUCT((Feuil2!$C$1:$U$1&gt;=$E37)*(Feuil2!$C$2:$U$2&lt;=$G37)*(Feuil2!$C$4:$U$4))</f>
        <v>760000</v>
      </c>
      <c r="J37" s="19">
        <f>INDEX(Feuil2!$A$1:$U$116,MATCH($B36,Feuil2!$A$1:$A$116,0),MATCH($G37,Feuil2!$A$2:$U$2,0))</f>
        <v>0.25</v>
      </c>
      <c r="K37" s="19" cm="1">
        <f t="array" ref="K37">INDEX(Feuil2!$A$1:$U$116,MATCH(1,(Feuil2!$A$1:$A$7116=$B36)*(Feuil2!$B$1:$B$116=$K36),0),MATCH($G37,Feuil2!$A$2:$U$2,0))</f>
        <v>0.44900000000000001</v>
      </c>
    </row>
    <row r="38" spans="1:11" ht="1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</row>
    <row r="39" spans="1:11" ht="15" customHeight="1">
      <c r="A39" s="4"/>
      <c r="B39" s="342" t="s">
        <v>31</v>
      </c>
      <c r="C39" s="344"/>
      <c r="D39" s="339" t="s">
        <v>20</v>
      </c>
      <c r="E39" s="340"/>
      <c r="F39" s="339" t="s">
        <v>21</v>
      </c>
      <c r="G39" s="340"/>
      <c r="H39" s="6" t="s">
        <v>6</v>
      </c>
      <c r="I39" s="7" t="s">
        <v>5</v>
      </c>
      <c r="J39" s="8" t="s">
        <v>7</v>
      </c>
      <c r="K39" s="16" t="s">
        <v>8</v>
      </c>
    </row>
    <row r="40" spans="1:11" ht="15" customHeight="1">
      <c r="A40" s="4"/>
      <c r="B40" s="343"/>
      <c r="C40" s="345"/>
      <c r="D40" s="10" t="s">
        <v>16</v>
      </c>
      <c r="E40" s="11">
        <v>1</v>
      </c>
      <c r="F40" s="10" t="s">
        <v>16</v>
      </c>
      <c r="G40" s="12">
        <v>20</v>
      </c>
      <c r="H40" s="32" cm="1">
        <f t="array" ref="H40">SUMPRODUCT((Feuil2!$C$1:$U$1&gt;=$E40)*(Feuil2!$C$2:$U$2&lt;=$G40)*(Feuil2!$C$3:$U$3))</f>
        <v>38000</v>
      </c>
      <c r="I40" s="33" cm="1">
        <f t="array" ref="I40">SUMPRODUCT((Feuil2!$C$1:$U$1&gt;=$E40)*(Feuil2!$C$2:$U$2&lt;=$G40)*(Feuil2!$C$4:$U$4))</f>
        <v>760000</v>
      </c>
      <c r="J40" s="19">
        <f>INDEX(Feuil2!$A$1:$U$116,MATCH($B39,Feuil2!$A$1:$A$116,0),MATCH($G40,Feuil2!$A$2:$U$2,0))</f>
        <v>0.25</v>
      </c>
      <c r="K40" s="19" cm="1">
        <f t="array" ref="K40">INDEX(Feuil2!$A$1:$U$116,MATCH(1,(Feuil2!$A$1:$A$7116=$B39)*(Feuil2!$B$1:$B$116=$K39),0),MATCH($G40,Feuil2!$A$2:$U$2,0))</f>
        <v>0.56299999999999994</v>
      </c>
    </row>
    <row r="41" spans="1:11" ht="1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</row>
    <row r="42" spans="1:11" ht="15" customHeight="1">
      <c r="A42" s="4"/>
      <c r="B42" s="342" t="s">
        <v>32</v>
      </c>
      <c r="C42" s="344"/>
      <c r="D42" s="339" t="s">
        <v>20</v>
      </c>
      <c r="E42" s="340"/>
      <c r="F42" s="339" t="s">
        <v>21</v>
      </c>
      <c r="G42" s="340"/>
      <c r="H42" s="6" t="s">
        <v>6</v>
      </c>
      <c r="I42" s="7" t="s">
        <v>5</v>
      </c>
      <c r="J42" s="8" t="s">
        <v>7</v>
      </c>
      <c r="K42" s="16" t="s">
        <v>8</v>
      </c>
    </row>
    <row r="43" spans="1:11" ht="15" customHeight="1">
      <c r="A43" s="4"/>
      <c r="B43" s="343"/>
      <c r="C43" s="345"/>
      <c r="D43" s="10" t="s">
        <v>16</v>
      </c>
      <c r="E43" s="11">
        <v>1</v>
      </c>
      <c r="F43" s="10" t="s">
        <v>16</v>
      </c>
      <c r="G43" s="12">
        <v>20</v>
      </c>
      <c r="H43" s="32" cm="1">
        <f t="array" ref="H43">SUMPRODUCT((Feuil2!$C$1:$U$1&gt;=$E43)*(Feuil2!$C$2:$U$2&lt;=$G43)*(Feuil2!$C$3:$U$3))</f>
        <v>38000</v>
      </c>
      <c r="I43" s="33" cm="1">
        <f t="array" ref="I43">SUMPRODUCT((Feuil2!$C$1:$U$1&gt;=$E43)*(Feuil2!$C$2:$U$2&lt;=$G43)*(Feuil2!$C$4:$U$4))</f>
        <v>760000</v>
      </c>
      <c r="J43" s="19">
        <f>INDEX(Feuil2!$A$1:$U$116,MATCH($B42,Feuil2!$A$1:$A$116,0),MATCH($G43,Feuil2!$A$2:$U$2,0))</f>
        <v>0.6</v>
      </c>
      <c r="K43" s="19" cm="1">
        <f t="array" ref="K43">INDEX(Feuil2!$A$1:$U$116,MATCH(1,(Feuil2!$A$1:$A$7116=$B42)*(Feuil2!$B$1:$B$116=$K42),0),MATCH($G43,Feuil2!$A$2:$U$2,0))</f>
        <v>1.56</v>
      </c>
    </row>
    <row r="44" spans="1:11" ht="1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1" ht="15" customHeight="1">
      <c r="A45" s="4"/>
      <c r="B45" s="342" t="s">
        <v>33</v>
      </c>
      <c r="C45" s="344"/>
      <c r="D45" s="339" t="s">
        <v>20</v>
      </c>
      <c r="E45" s="340"/>
      <c r="F45" s="339" t="s">
        <v>21</v>
      </c>
      <c r="G45" s="340"/>
      <c r="H45" s="6" t="s">
        <v>6</v>
      </c>
      <c r="I45" s="7" t="s">
        <v>5</v>
      </c>
      <c r="J45" s="8" t="s">
        <v>7</v>
      </c>
      <c r="K45" s="15" t="s">
        <v>12</v>
      </c>
    </row>
    <row r="46" spans="1:11" ht="15" customHeight="1">
      <c r="A46" s="4"/>
      <c r="B46" s="343"/>
      <c r="C46" s="345"/>
      <c r="D46" s="10" t="s">
        <v>16</v>
      </c>
      <c r="E46" s="11">
        <v>1</v>
      </c>
      <c r="F46" s="10" t="s">
        <v>16</v>
      </c>
      <c r="G46" s="12">
        <v>20</v>
      </c>
      <c r="H46" s="32" cm="1">
        <f t="array" ref="H46">SUMPRODUCT((Feuil2!$C$1:$U$1&gt;=$E46)*(Feuil2!$C$2:$U$2&lt;=$G46)*(Feuil2!$C$3:$U$3))</f>
        <v>38000</v>
      </c>
      <c r="I46" s="33" cm="1">
        <f t="array" ref="I46">SUMPRODUCT((Feuil2!$C$1:$U$1&gt;=$E46)*(Feuil2!$C$2:$U$2&lt;=$G46)*(Feuil2!$C$4:$U$4))</f>
        <v>760000</v>
      </c>
      <c r="J46" s="19">
        <f>INDEX(Feuil2!$A$1:$U$116,MATCH($B45,Feuil2!$A$1:$A$116,0),MATCH($G46,Feuil2!$A$2:$U$2,0))</f>
        <v>0.30499999999999999</v>
      </c>
      <c r="K46" s="19" cm="1">
        <f t="array" ref="K46">INDEX(Feuil2!$A$1:$U$116,MATCH(1,(Feuil2!$A$1:$A$7116=$B45)*(Feuil2!$B$1:$B$116=$K45),0),MATCH($G46,Feuil2!$A$2:$U$2,0))</f>
        <v>0.55899999999999994</v>
      </c>
    </row>
    <row r="47" spans="1:11" ht="1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1" ht="15" customHeight="1">
      <c r="A48" s="4"/>
      <c r="B48" s="342" t="s">
        <v>34</v>
      </c>
      <c r="C48" s="344"/>
      <c r="D48" s="339" t="s">
        <v>20</v>
      </c>
      <c r="E48" s="340"/>
      <c r="F48" s="339" t="s">
        <v>21</v>
      </c>
      <c r="G48" s="340"/>
      <c r="H48" s="6" t="s">
        <v>6</v>
      </c>
      <c r="I48" s="7" t="s">
        <v>5</v>
      </c>
      <c r="J48" s="8" t="s">
        <v>7</v>
      </c>
      <c r="K48" s="16" t="s">
        <v>8</v>
      </c>
    </row>
    <row r="49" spans="1:11" ht="15" customHeight="1">
      <c r="A49" s="4"/>
      <c r="B49" s="343"/>
      <c r="C49" s="345"/>
      <c r="D49" s="10" t="s">
        <v>16</v>
      </c>
      <c r="E49" s="11">
        <v>1</v>
      </c>
      <c r="F49" s="10" t="s">
        <v>16</v>
      </c>
      <c r="G49" s="12">
        <v>20</v>
      </c>
      <c r="H49" s="32" cm="1">
        <f t="array" ref="H49">SUMPRODUCT((Feuil2!$C$1:$U$1&gt;=$E49)*(Feuil2!$C$2:$U$2&lt;=$G49)*(Feuil2!$C$3:$U$3))</f>
        <v>38000</v>
      </c>
      <c r="I49" s="33" cm="1">
        <f t="array" ref="I49">SUMPRODUCT((Feuil2!$C$1:$U$1&gt;=$E49)*(Feuil2!$C$2:$U$2&lt;=$G49)*(Feuil2!$C$4:$U$4))</f>
        <v>760000</v>
      </c>
      <c r="J49" s="19">
        <f>INDEX(Feuil2!$A$1:$U$116,MATCH($B48,Feuil2!$A$1:$A$116,0),MATCH($G49,Feuil2!$A$2:$U$2,0))</f>
        <v>0.33600000000000002</v>
      </c>
      <c r="K49" s="19" cm="1">
        <f t="array" ref="K49">INDEX(Feuil2!$A$1:$U$116,MATCH(1,(Feuil2!$A$1:$A$7116=$B48)*(Feuil2!$B$1:$B$116=$K48),0),MATCH($G49,Feuil2!$A$2:$U$2,0))</f>
        <v>0.78500000000000003</v>
      </c>
    </row>
    <row r="50" spans="1:11" ht="7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</row>
    <row r="51" spans="1:11" ht="15" hidden="1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</row>
    <row r="52" spans="1:11" ht="15" hidden="1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</row>
    <row r="53" spans="1:11" ht="15" hidden="1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</row>
    <row r="54" spans="1:11" ht="15" hidden="1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</row>
    <row r="55" spans="1:11" ht="15" hidden="1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</row>
    <row r="56" spans="1:11" ht="15" hidden="1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</row>
    <row r="57" spans="1:11" ht="15" hidden="1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</row>
    <row r="58" spans="1:11" ht="15" hidden="1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</row>
    <row r="59" spans="1:11" ht="15" hidden="1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</row>
    <row r="60" spans="1:11" ht="15" hidden="1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</row>
    <row r="61" spans="1:11" ht="15" hidden="1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</row>
    <row r="62" spans="1:11" ht="15" hidden="1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</row>
    <row r="63" spans="1:11" ht="15" hidden="1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</row>
    <row r="64" spans="1:11" ht="15" hidden="1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</row>
    <row r="65" spans="1:11" ht="15" hidden="1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</row>
    <row r="66" spans="1:11" ht="15" hidden="1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</row>
    <row r="67" spans="1:11" ht="15" hidden="1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</row>
    <row r="68" spans="1:11" ht="15" hidden="1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</row>
    <row r="69" spans="1:11" ht="15" hidden="1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</row>
    <row r="70" spans="1:11" ht="15" hidden="1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</row>
    <row r="71" spans="1:11" ht="15" hidden="1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</row>
    <row r="72" spans="1:11" ht="15" hidden="1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</row>
    <row r="73" spans="1:11" ht="15" hidden="1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</row>
    <row r="74" spans="1:11" ht="15" hidden="1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</row>
    <row r="75" spans="1:11" ht="15" hidden="1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</row>
    <row r="76" spans="1:11" ht="15" hidden="1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</row>
    <row r="77" spans="1:11" ht="15" hidden="1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</row>
    <row r="78" spans="1:11" ht="15" hidden="1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</row>
    <row r="79" spans="1:11" ht="15" hidden="1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</row>
    <row r="80" spans="1:11" ht="15" hidden="1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</row>
    <row r="81" spans="1:11" ht="15" hidden="1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</row>
    <row r="82" spans="1:11" ht="15" hidden="1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</row>
    <row r="83" spans="1:11" ht="15" hidden="1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</row>
    <row r="84" spans="1:11" ht="15" hidden="1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</row>
    <row r="85" spans="1:11" ht="15" hidden="1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</row>
    <row r="86" spans="1:11" ht="15" hidden="1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</row>
    <row r="87" spans="1:11" ht="15" hidden="1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</row>
    <row r="88" spans="1:11" ht="15" hidden="1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</row>
    <row r="89" spans="1:11" ht="15" hidden="1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</row>
    <row r="90" spans="1:11" ht="15" hidden="1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</row>
    <row r="91" spans="1:11" ht="15" hidden="1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</row>
    <row r="92" spans="1:11" ht="15" hidden="1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</row>
    <row r="93" spans="1:11" ht="15" hidden="1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</row>
    <row r="94" spans="1:11" ht="15" hidden="1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</row>
    <row r="95" spans="1:11" ht="15" hidden="1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</row>
    <row r="96" spans="1:11" ht="15" hidden="1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</row>
    <row r="97" spans="1:11" ht="15" hidden="1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</row>
    <row r="98" spans="1:11" ht="15" hidden="1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</row>
    <row r="99" spans="1:11" ht="15" hidden="1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</row>
    <row r="100" spans="1:11" ht="15" hidden="1" customHeight="1"/>
    <row r="101" spans="1:11" ht="15" hidden="1" customHeight="1"/>
    <row r="102" spans="1:11" ht="15" hidden="1" customHeight="1"/>
    <row r="103" spans="1:11" ht="15" hidden="1" customHeight="1"/>
    <row r="104" spans="1:11" ht="15" hidden="1" customHeight="1">
      <c r="J104" s="5"/>
    </row>
    <row r="105" spans="1:11" ht="15" hidden="1" customHeight="1"/>
    <row r="106" spans="1:11" ht="15" hidden="1" customHeight="1"/>
    <row r="107" spans="1:11" ht="15" hidden="1" customHeight="1"/>
    <row r="108" spans="1:11" ht="15" hidden="1" customHeight="1"/>
    <row r="109" spans="1:11" ht="15" hidden="1" customHeight="1"/>
    <row r="110" spans="1:11" ht="15" hidden="1" customHeight="1"/>
    <row r="111" spans="1:11" ht="15" hidden="1" customHeight="1"/>
    <row r="112" spans="1:11" ht="15" hidden="1" customHeight="1"/>
    <row r="113" ht="15" hidden="1" customHeight="1"/>
  </sheetData>
  <sheetProtection password="B7C2" sheet="1" objects="1" scenarios="1" selectLockedCells="1"/>
  <mergeCells count="54">
    <mergeCell ref="F36:G36"/>
    <mergeCell ref="D36:E36"/>
    <mergeCell ref="C36:C37"/>
    <mergeCell ref="B36:B37"/>
    <mergeCell ref="D18:E18"/>
    <mergeCell ref="F18:G18"/>
    <mergeCell ref="B33:B34"/>
    <mergeCell ref="C33:C34"/>
    <mergeCell ref="B27:B28"/>
    <mergeCell ref="B30:B31"/>
    <mergeCell ref="C30:C31"/>
    <mergeCell ref="D30:E30"/>
    <mergeCell ref="F30:G30"/>
    <mergeCell ref="C27:C28"/>
    <mergeCell ref="D27:E27"/>
    <mergeCell ref="F27:G27"/>
    <mergeCell ref="F12:G12"/>
    <mergeCell ref="C12:C13"/>
    <mergeCell ref="B12:B13"/>
    <mergeCell ref="C15:C16"/>
    <mergeCell ref="D15:E15"/>
    <mergeCell ref="F15:G15"/>
    <mergeCell ref="B45:B46"/>
    <mergeCell ref="C45:C46"/>
    <mergeCell ref="D45:E45"/>
    <mergeCell ref="F45:G45"/>
    <mergeCell ref="B48:B49"/>
    <mergeCell ref="C48:C49"/>
    <mergeCell ref="D48:E48"/>
    <mergeCell ref="F48:G48"/>
    <mergeCell ref="C39:C40"/>
    <mergeCell ref="D39:E39"/>
    <mergeCell ref="F39:G39"/>
    <mergeCell ref="B39:B40"/>
    <mergeCell ref="B42:B43"/>
    <mergeCell ref="C42:C43"/>
    <mergeCell ref="D42:E42"/>
    <mergeCell ref="F42:G42"/>
    <mergeCell ref="D33:E33"/>
    <mergeCell ref="F33:G33"/>
    <mergeCell ref="B2:K9"/>
    <mergeCell ref="B21:B22"/>
    <mergeCell ref="C21:C22"/>
    <mergeCell ref="B24:B25"/>
    <mergeCell ref="C24:C25"/>
    <mergeCell ref="D24:E24"/>
    <mergeCell ref="F24:G24"/>
    <mergeCell ref="B10:K11"/>
    <mergeCell ref="D21:E21"/>
    <mergeCell ref="F21:G21"/>
    <mergeCell ref="B15:B16"/>
    <mergeCell ref="B18:B19"/>
    <mergeCell ref="C18:C19"/>
    <mergeCell ref="D12:E12"/>
  </mergeCells>
  <hyperlinks>
    <hyperlink ref="B10:J11" r:id="rId1" display="EN CLIQUANT SUR LE LOGO DISCORD, TU REJOINS LE SERVEUR MG"/>
  </hyperlinks>
  <pageMargins left="0.7" right="0.7" top="0.75" bottom="0.75" header="0" footer="0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Feuil2!$B$7:$B$11</xm:f>
          </x14:formula1>
          <xm:sqref>K12 K21 K18 K15 K45 K36</xm:sqref>
        </x14:dataValidation>
        <x14:dataValidation type="list" allowBlank="1" showErrorMessage="1">
          <x14:formula1>
            <xm:f>Feuil2!$C$1:$U$1</xm:f>
          </x14:formula1>
          <xm:sqref>E13 E16 E19 E22 E25 E28 E31 E34 E37 E40 E43 E46 E49</xm:sqref>
        </x14:dataValidation>
        <x14:dataValidation type="list" allowBlank="1" showErrorMessage="1">
          <x14:formula1>
            <xm:f>Feuil2!$C$2:$U$2</xm:f>
          </x14:formula1>
          <xm:sqref>G13 G16 G19 G22 G25 G28 G31 G34 G37 G40 G43 G46 G49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00B050"/>
  </sheetPr>
  <dimension ref="A1:R5"/>
  <sheetViews>
    <sheetView workbookViewId="0"/>
  </sheetViews>
  <sheetFormatPr baseColWidth="10" defaultColWidth="11.42578125" defaultRowHeight="15"/>
  <cols>
    <col min="1" max="1" width="12.7109375" style="80" bestFit="1" customWidth="1"/>
    <col min="2" max="18" width="5.7109375" style="80" customWidth="1"/>
    <col min="19" max="16384" width="11.42578125" style="80"/>
  </cols>
  <sheetData>
    <row r="1" spans="1:18">
      <c r="A1" s="208" t="s">
        <v>207</v>
      </c>
      <c r="B1" s="209">
        <v>1000</v>
      </c>
      <c r="C1" s="209">
        <v>4000</v>
      </c>
      <c r="D1" s="209">
        <v>4300</v>
      </c>
      <c r="E1" s="209">
        <v>4600</v>
      </c>
      <c r="F1" s="209">
        <v>5000</v>
      </c>
      <c r="G1" s="209">
        <v>5300</v>
      </c>
      <c r="H1" s="209">
        <v>5600</v>
      </c>
      <c r="I1" s="209">
        <v>6000</v>
      </c>
      <c r="J1" s="209">
        <v>6300</v>
      </c>
      <c r="K1" s="209">
        <v>6600</v>
      </c>
      <c r="L1" s="209">
        <v>7000</v>
      </c>
      <c r="M1" s="209">
        <v>7300</v>
      </c>
      <c r="N1" s="209">
        <v>7600</v>
      </c>
      <c r="O1" s="209">
        <v>8000</v>
      </c>
      <c r="P1" s="209">
        <v>8300</v>
      </c>
      <c r="Q1" s="209">
        <v>8600</v>
      </c>
      <c r="R1" s="209">
        <v>9000</v>
      </c>
    </row>
    <row r="2" spans="1:18">
      <c r="A2" s="208" t="s">
        <v>208</v>
      </c>
      <c r="B2" s="209">
        <v>1</v>
      </c>
      <c r="C2" s="209">
        <v>2</v>
      </c>
      <c r="D2" s="209">
        <v>2.1</v>
      </c>
      <c r="E2" s="209">
        <v>2.2000000000000002</v>
      </c>
      <c r="F2" s="209">
        <v>2.2999999999999998</v>
      </c>
      <c r="G2" s="209">
        <v>2.4</v>
      </c>
      <c r="H2" s="209">
        <v>2.5</v>
      </c>
      <c r="I2" s="209">
        <v>2.6</v>
      </c>
      <c r="J2" s="209">
        <v>2.7</v>
      </c>
      <c r="K2" s="209">
        <v>2.8</v>
      </c>
      <c r="L2" s="209">
        <v>2.9</v>
      </c>
      <c r="M2" s="209">
        <v>3</v>
      </c>
      <c r="N2" s="209">
        <v>3.1</v>
      </c>
      <c r="O2" s="209">
        <v>3.2</v>
      </c>
      <c r="P2" s="209">
        <v>3.3</v>
      </c>
      <c r="Q2" s="209">
        <v>3.4</v>
      </c>
      <c r="R2" s="209">
        <v>3.5</v>
      </c>
    </row>
    <row r="3" spans="1:18">
      <c r="A3" s="208" t="s">
        <v>210</v>
      </c>
      <c r="B3" s="209">
        <v>20</v>
      </c>
      <c r="C3" s="209">
        <v>30</v>
      </c>
      <c r="D3" s="209">
        <v>40</v>
      </c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</row>
    <row r="4" spans="1:18">
      <c r="A4" s="208" t="s">
        <v>211</v>
      </c>
      <c r="B4" s="208" t="s">
        <v>162</v>
      </c>
      <c r="C4" s="208" t="s">
        <v>163</v>
      </c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</row>
    <row r="5" spans="1:18">
      <c r="A5" s="208"/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</row>
  </sheetData>
  <sheetProtection password="B7C2" sheet="1" objects="1" scenarios="1" select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00B050"/>
  </sheetPr>
  <dimension ref="A1:AB116"/>
  <sheetViews>
    <sheetView zoomScaleNormal="100" workbookViewId="0">
      <pane ySplit="4" topLeftCell="A5" activePane="bottomLeft" state="frozen"/>
      <selection activeCell="B12" sqref="B12:C13"/>
      <selection pane="bottomLeft"/>
    </sheetView>
  </sheetViews>
  <sheetFormatPr baseColWidth="10" defaultColWidth="14.42578125" defaultRowHeight="12.75" customHeight="1"/>
  <cols>
    <col min="1" max="1" width="22" style="1" bestFit="1" customWidth="1"/>
    <col min="2" max="2" width="9.5703125" style="2" bestFit="1" customWidth="1"/>
    <col min="3" max="21" width="7.7109375" style="1" customWidth="1"/>
    <col min="22" max="22" width="2.85546875" style="1" customWidth="1"/>
    <col min="23" max="23" width="9.7109375" style="1" customWidth="1"/>
    <col min="24" max="24" width="2.85546875" style="1" customWidth="1"/>
    <col min="25" max="30" width="8.140625" style="1" customWidth="1"/>
    <col min="31" max="31" width="2.85546875" style="1" customWidth="1"/>
    <col min="32" max="37" width="8.140625" style="1" customWidth="1"/>
    <col min="38" max="38" width="2.85546875" style="1" customWidth="1"/>
    <col min="39" max="40" width="8.140625" style="1" customWidth="1"/>
    <col min="41" max="41" width="2.85546875" style="1" customWidth="1"/>
    <col min="42" max="43" width="8.140625" style="1" customWidth="1"/>
    <col min="44" max="44" width="2.85546875" style="1" customWidth="1"/>
    <col min="45" max="46" width="8.140625" style="1" customWidth="1"/>
    <col min="47" max="47" width="2.85546875" style="1" customWidth="1"/>
    <col min="48" max="49" width="8.140625" style="1" customWidth="1"/>
    <col min="50" max="50" width="2.85546875" style="1" customWidth="1"/>
    <col min="51" max="52" width="8.140625" style="1" customWidth="1"/>
    <col min="53" max="16384" width="14.42578125" style="1"/>
  </cols>
  <sheetData>
    <row r="1" spans="1:23" ht="12.75" customHeight="1">
      <c r="A1" s="70"/>
      <c r="B1" s="21" t="s">
        <v>0</v>
      </c>
      <c r="C1" s="21">
        <v>1</v>
      </c>
      <c r="D1" s="21">
        <v>2</v>
      </c>
      <c r="E1" s="21">
        <v>3</v>
      </c>
      <c r="F1" s="21">
        <v>4</v>
      </c>
      <c r="G1" s="21">
        <v>5</v>
      </c>
      <c r="H1" s="21">
        <v>6</v>
      </c>
      <c r="I1" s="21">
        <v>7</v>
      </c>
      <c r="J1" s="21">
        <v>8</v>
      </c>
      <c r="K1" s="21">
        <v>9</v>
      </c>
      <c r="L1" s="21">
        <v>10</v>
      </c>
      <c r="M1" s="21">
        <v>11</v>
      </c>
      <c r="N1" s="21">
        <v>12</v>
      </c>
      <c r="O1" s="21">
        <v>13</v>
      </c>
      <c r="P1" s="21">
        <v>14</v>
      </c>
      <c r="Q1" s="21">
        <v>15</v>
      </c>
      <c r="R1" s="21">
        <v>16</v>
      </c>
      <c r="S1" s="21">
        <v>17</v>
      </c>
      <c r="T1" s="21">
        <v>18</v>
      </c>
      <c r="U1" s="21">
        <v>19</v>
      </c>
    </row>
    <row r="2" spans="1:23" ht="12.75" customHeight="1">
      <c r="A2" s="70"/>
      <c r="B2" s="21" t="s">
        <v>0</v>
      </c>
      <c r="C2" s="22">
        <v>2</v>
      </c>
      <c r="D2" s="22">
        <v>3</v>
      </c>
      <c r="E2" s="22">
        <v>4</v>
      </c>
      <c r="F2" s="22">
        <v>5</v>
      </c>
      <c r="G2" s="22">
        <v>6</v>
      </c>
      <c r="H2" s="22">
        <v>7</v>
      </c>
      <c r="I2" s="22">
        <v>8</v>
      </c>
      <c r="J2" s="22">
        <v>9</v>
      </c>
      <c r="K2" s="22">
        <v>10</v>
      </c>
      <c r="L2" s="22">
        <v>11</v>
      </c>
      <c r="M2" s="22">
        <v>12</v>
      </c>
      <c r="N2" s="22">
        <v>13</v>
      </c>
      <c r="O2" s="22">
        <v>14</v>
      </c>
      <c r="P2" s="22">
        <v>15</v>
      </c>
      <c r="Q2" s="22">
        <v>16</v>
      </c>
      <c r="R2" s="22">
        <v>17</v>
      </c>
      <c r="S2" s="22">
        <v>18</v>
      </c>
      <c r="T2" s="22">
        <v>19</v>
      </c>
      <c r="U2" s="22">
        <v>20</v>
      </c>
    </row>
    <row r="3" spans="1:23" ht="12.75" customHeight="1">
      <c r="A3" s="70"/>
      <c r="B3" s="21" t="s">
        <v>6</v>
      </c>
      <c r="C3" s="23">
        <v>200</v>
      </c>
      <c r="D3" s="23">
        <v>400</v>
      </c>
      <c r="E3" s="23">
        <v>600</v>
      </c>
      <c r="F3" s="23">
        <v>800</v>
      </c>
      <c r="G3" s="23">
        <v>1000</v>
      </c>
      <c r="H3" s="23">
        <v>1200</v>
      </c>
      <c r="I3" s="23">
        <v>1400</v>
      </c>
      <c r="J3" s="23">
        <v>1600</v>
      </c>
      <c r="K3" s="23">
        <v>1800</v>
      </c>
      <c r="L3" s="23">
        <v>2000</v>
      </c>
      <c r="M3" s="23">
        <v>2200</v>
      </c>
      <c r="N3" s="23">
        <v>2400</v>
      </c>
      <c r="O3" s="23">
        <v>2600</v>
      </c>
      <c r="P3" s="23">
        <v>2800</v>
      </c>
      <c r="Q3" s="23">
        <v>3000</v>
      </c>
      <c r="R3" s="23">
        <v>3200</v>
      </c>
      <c r="S3" s="23">
        <v>3400</v>
      </c>
      <c r="T3" s="23">
        <v>3600</v>
      </c>
      <c r="U3" s="23">
        <v>3800</v>
      </c>
    </row>
    <row r="4" spans="1:23" ht="12.75" customHeight="1">
      <c r="A4" s="70"/>
      <c r="B4" s="21" t="s">
        <v>5</v>
      </c>
      <c r="C4" s="23">
        <v>4000</v>
      </c>
      <c r="D4" s="23">
        <v>8000</v>
      </c>
      <c r="E4" s="23">
        <v>12000</v>
      </c>
      <c r="F4" s="23">
        <v>16000</v>
      </c>
      <c r="G4" s="23">
        <v>20000</v>
      </c>
      <c r="H4" s="23">
        <v>24000</v>
      </c>
      <c r="I4" s="23">
        <v>28000</v>
      </c>
      <c r="J4" s="23">
        <v>32000</v>
      </c>
      <c r="K4" s="23">
        <v>36000</v>
      </c>
      <c r="L4" s="23">
        <v>40000</v>
      </c>
      <c r="M4" s="23">
        <v>44000</v>
      </c>
      <c r="N4" s="23">
        <v>48000</v>
      </c>
      <c r="O4" s="23">
        <v>52000</v>
      </c>
      <c r="P4" s="23">
        <v>56000</v>
      </c>
      <c r="Q4" s="23">
        <v>60000</v>
      </c>
      <c r="R4" s="23">
        <v>64000</v>
      </c>
      <c r="S4" s="23">
        <v>68000</v>
      </c>
      <c r="T4" s="23">
        <v>72000</v>
      </c>
      <c r="U4" s="23">
        <v>76000</v>
      </c>
    </row>
    <row r="5" spans="1:23" ht="12.75" customHeight="1">
      <c r="A5" s="70"/>
      <c r="B5" s="71"/>
      <c r="C5" s="72">
        <v>3.2399999999999998E-2</v>
      </c>
      <c r="D5" s="72">
        <v>3.2800000000000003E-2</v>
      </c>
      <c r="E5" s="72">
        <v>3.3000000000000002E-2</v>
      </c>
      <c r="F5" s="72">
        <v>3.3399999999999999E-2</v>
      </c>
      <c r="G5" s="72">
        <v>3.3599999999999998E-2</v>
      </c>
      <c r="H5" s="72">
        <v>3.4000000000000002E-2</v>
      </c>
      <c r="I5" s="72">
        <v>3.44E-2</v>
      </c>
      <c r="J5" s="72">
        <v>3.4599999999999999E-2</v>
      </c>
      <c r="K5" s="72">
        <v>3.5000000000000003E-2</v>
      </c>
      <c r="L5" s="72">
        <v>3.5200000000000002E-2</v>
      </c>
      <c r="M5" s="72">
        <v>3.56E-2</v>
      </c>
      <c r="N5" s="72">
        <v>3.5799999999999998E-2</v>
      </c>
      <c r="O5" s="72">
        <v>3.6200000000000003E-2</v>
      </c>
      <c r="P5" s="72">
        <v>3.6400000000000002E-2</v>
      </c>
      <c r="Q5" s="72">
        <v>3.6600000000000001E-2</v>
      </c>
      <c r="R5" s="72">
        <v>3.6999999999999998E-2</v>
      </c>
      <c r="S5" s="72">
        <v>3.7199999999999997E-2</v>
      </c>
      <c r="T5" s="72">
        <v>3.7600000000000001E-2</v>
      </c>
      <c r="U5" s="72">
        <v>3.78E-2</v>
      </c>
    </row>
    <row r="6" spans="1:23" ht="12.75" customHeight="1">
      <c r="A6" s="24" t="s">
        <v>23</v>
      </c>
      <c r="B6" s="25" t="s">
        <v>7</v>
      </c>
      <c r="C6" s="26">
        <v>0.124</v>
      </c>
      <c r="D6" s="26">
        <v>0.127</v>
      </c>
      <c r="E6" s="26">
        <v>0.13</v>
      </c>
      <c r="F6" s="26">
        <v>0.13300000000000001</v>
      </c>
      <c r="G6" s="26">
        <v>0.13600000000000001</v>
      </c>
      <c r="H6" s="26">
        <v>0.13900000000000001</v>
      </c>
      <c r="I6" s="26">
        <v>0.14199999999999999</v>
      </c>
      <c r="J6" s="26">
        <v>0.14499999999999999</v>
      </c>
      <c r="K6" s="26">
        <v>0.14799999999999999</v>
      </c>
      <c r="L6" s="26">
        <v>0.151</v>
      </c>
      <c r="M6" s="26">
        <v>0.154</v>
      </c>
      <c r="N6" s="26">
        <v>0.157</v>
      </c>
      <c r="O6" s="26">
        <v>0.16</v>
      </c>
      <c r="P6" s="26">
        <v>0.16300000000000001</v>
      </c>
      <c r="Q6" s="26">
        <v>0.16600000000000001</v>
      </c>
      <c r="R6" s="26">
        <v>0.16900000000000001</v>
      </c>
      <c r="S6" s="26">
        <v>0.17199999999999999</v>
      </c>
      <c r="T6" s="26">
        <v>0.17499999999999999</v>
      </c>
      <c r="U6" s="26">
        <v>0.17799999999999999</v>
      </c>
    </row>
    <row r="7" spans="1:23" ht="12.75" customHeight="1">
      <c r="A7" s="24" t="s">
        <v>23</v>
      </c>
      <c r="B7" s="25" t="s">
        <v>8</v>
      </c>
      <c r="C7" s="26">
        <f t="shared" ref="C7" si="0">C6+C5</f>
        <v>0.15639999999999998</v>
      </c>
      <c r="D7" s="26">
        <f t="shared" ref="D7" si="1">D6+D5</f>
        <v>0.1598</v>
      </c>
      <c r="E7" s="26">
        <f t="shared" ref="E7" si="2">E6+E5</f>
        <v>0.16300000000000001</v>
      </c>
      <c r="F7" s="26">
        <f t="shared" ref="F7" si="3">F6+F5</f>
        <v>0.16639999999999999</v>
      </c>
      <c r="G7" s="26">
        <f t="shared" ref="G7" si="4">G6+G5</f>
        <v>0.1696</v>
      </c>
      <c r="H7" s="26">
        <f t="shared" ref="H7" si="5">H6+H5</f>
        <v>0.17300000000000001</v>
      </c>
      <c r="I7" s="26">
        <f t="shared" ref="I7" si="6">I6+I5</f>
        <v>0.1764</v>
      </c>
      <c r="J7" s="26">
        <f t="shared" ref="J7" si="7">J6+J5</f>
        <v>0.17959999999999998</v>
      </c>
      <c r="K7" s="26">
        <f t="shared" ref="K7" si="8">K6+K5</f>
        <v>0.183</v>
      </c>
      <c r="L7" s="26">
        <f t="shared" ref="L7" si="9">L6+L5</f>
        <v>0.1862</v>
      </c>
      <c r="M7" s="26">
        <f t="shared" ref="M7" si="10">M6+M5</f>
        <v>0.18959999999999999</v>
      </c>
      <c r="N7" s="26">
        <f t="shared" ref="N7" si="11">N6+N5</f>
        <v>0.1928</v>
      </c>
      <c r="O7" s="26">
        <f t="shared" ref="O7" si="12">O6+O5</f>
        <v>0.19620000000000001</v>
      </c>
      <c r="P7" s="26">
        <f t="shared" ref="P7" si="13">P6+P5</f>
        <v>0.19940000000000002</v>
      </c>
      <c r="Q7" s="26">
        <f t="shared" ref="Q7" si="14">Q6+Q5</f>
        <v>0.2026</v>
      </c>
      <c r="R7" s="26">
        <f t="shared" ref="R7" si="15">R6+R5</f>
        <v>0.20600000000000002</v>
      </c>
      <c r="S7" s="26">
        <f t="shared" ref="S7" si="16">S6+S5</f>
        <v>0.2092</v>
      </c>
      <c r="T7" s="26">
        <f t="shared" ref="T7" si="17">T6+T5</f>
        <v>0.21259999999999998</v>
      </c>
      <c r="U7" s="26">
        <f t="shared" ref="U7" si="18">U6+U5</f>
        <v>0.21579999999999999</v>
      </c>
      <c r="W7" s="349"/>
    </row>
    <row r="8" spans="1:23" ht="12.75" customHeight="1">
      <c r="A8" s="24" t="s">
        <v>23</v>
      </c>
      <c r="B8" s="25" t="s">
        <v>9</v>
      </c>
      <c r="C8" s="26">
        <f t="shared" ref="C8" si="19">C6+(C5*2)</f>
        <v>0.1888</v>
      </c>
      <c r="D8" s="26">
        <f t="shared" ref="D8:U8" si="20">D6+(D5*2)</f>
        <v>0.19259999999999999</v>
      </c>
      <c r="E8" s="26">
        <f t="shared" si="20"/>
        <v>0.19600000000000001</v>
      </c>
      <c r="F8" s="26">
        <f t="shared" si="20"/>
        <v>0.19980000000000001</v>
      </c>
      <c r="G8" s="26">
        <f t="shared" si="20"/>
        <v>0.20319999999999999</v>
      </c>
      <c r="H8" s="26">
        <f t="shared" si="20"/>
        <v>0.20700000000000002</v>
      </c>
      <c r="I8" s="26">
        <f t="shared" si="20"/>
        <v>0.21079999999999999</v>
      </c>
      <c r="J8" s="26">
        <f t="shared" si="20"/>
        <v>0.2142</v>
      </c>
      <c r="K8" s="26">
        <f t="shared" si="20"/>
        <v>0.218</v>
      </c>
      <c r="L8" s="26">
        <f t="shared" si="20"/>
        <v>0.22139999999999999</v>
      </c>
      <c r="M8" s="26">
        <f t="shared" si="20"/>
        <v>0.22520000000000001</v>
      </c>
      <c r="N8" s="26">
        <f t="shared" si="20"/>
        <v>0.2286</v>
      </c>
      <c r="O8" s="26">
        <f t="shared" si="20"/>
        <v>0.2324</v>
      </c>
      <c r="P8" s="26">
        <f t="shared" si="20"/>
        <v>0.23580000000000001</v>
      </c>
      <c r="Q8" s="26">
        <f t="shared" si="20"/>
        <v>0.23920000000000002</v>
      </c>
      <c r="R8" s="26">
        <f t="shared" si="20"/>
        <v>0.24299999999999999</v>
      </c>
      <c r="S8" s="26">
        <f t="shared" si="20"/>
        <v>0.24639999999999998</v>
      </c>
      <c r="T8" s="26">
        <f t="shared" si="20"/>
        <v>0.25019999999999998</v>
      </c>
      <c r="U8" s="26">
        <f t="shared" si="20"/>
        <v>0.25359999999999999</v>
      </c>
      <c r="W8" s="350"/>
    </row>
    <row r="9" spans="1:23" ht="12.75" customHeight="1">
      <c r="A9" s="24" t="s">
        <v>23</v>
      </c>
      <c r="B9" s="25" t="s">
        <v>10</v>
      </c>
      <c r="C9" s="26">
        <f t="shared" ref="C9" si="21">C6+(C5*3)</f>
        <v>0.22120000000000001</v>
      </c>
      <c r="D9" s="26">
        <f t="shared" ref="D9:U9" si="22">D6+(D5*3)</f>
        <v>0.22540000000000002</v>
      </c>
      <c r="E9" s="26">
        <f t="shared" si="22"/>
        <v>0.22900000000000001</v>
      </c>
      <c r="F9" s="26">
        <f t="shared" si="22"/>
        <v>0.23320000000000002</v>
      </c>
      <c r="G9" s="26">
        <f t="shared" si="22"/>
        <v>0.23680000000000001</v>
      </c>
      <c r="H9" s="26">
        <f t="shared" si="22"/>
        <v>0.24100000000000002</v>
      </c>
      <c r="I9" s="26">
        <f t="shared" si="22"/>
        <v>0.24519999999999997</v>
      </c>
      <c r="J9" s="26">
        <f t="shared" si="22"/>
        <v>0.24879999999999999</v>
      </c>
      <c r="K9" s="26">
        <f t="shared" si="22"/>
        <v>0.253</v>
      </c>
      <c r="L9" s="26">
        <f t="shared" si="22"/>
        <v>0.25659999999999999</v>
      </c>
      <c r="M9" s="26">
        <f t="shared" si="22"/>
        <v>0.26080000000000003</v>
      </c>
      <c r="N9" s="26">
        <f t="shared" si="22"/>
        <v>0.26439999999999997</v>
      </c>
      <c r="O9" s="26">
        <f t="shared" si="22"/>
        <v>0.26860000000000001</v>
      </c>
      <c r="P9" s="26">
        <f t="shared" si="22"/>
        <v>0.2722</v>
      </c>
      <c r="Q9" s="26">
        <f t="shared" si="22"/>
        <v>0.27580000000000005</v>
      </c>
      <c r="R9" s="26">
        <f t="shared" si="22"/>
        <v>0.28000000000000003</v>
      </c>
      <c r="S9" s="26">
        <f t="shared" si="22"/>
        <v>0.28359999999999996</v>
      </c>
      <c r="T9" s="26">
        <f t="shared" si="22"/>
        <v>0.2878</v>
      </c>
      <c r="U9" s="26">
        <f t="shared" si="22"/>
        <v>0.29139999999999999</v>
      </c>
      <c r="W9" s="350"/>
    </row>
    <row r="10" spans="1:23" ht="12.75" customHeight="1">
      <c r="A10" s="24" t="s">
        <v>23</v>
      </c>
      <c r="B10" s="25" t="s">
        <v>11</v>
      </c>
      <c r="C10" s="26">
        <f t="shared" ref="C10" si="23">C6+(C5*4)</f>
        <v>0.25359999999999999</v>
      </c>
      <c r="D10" s="26">
        <f t="shared" ref="D10:U10" si="24">D6+(D5*4)</f>
        <v>0.25819999999999999</v>
      </c>
      <c r="E10" s="26">
        <f t="shared" si="24"/>
        <v>0.26200000000000001</v>
      </c>
      <c r="F10" s="26">
        <f t="shared" si="24"/>
        <v>0.2666</v>
      </c>
      <c r="G10" s="26">
        <f t="shared" si="24"/>
        <v>0.27039999999999997</v>
      </c>
      <c r="H10" s="26">
        <f t="shared" si="24"/>
        <v>0.27500000000000002</v>
      </c>
      <c r="I10" s="26">
        <f t="shared" si="24"/>
        <v>0.27959999999999996</v>
      </c>
      <c r="J10" s="26">
        <f t="shared" si="24"/>
        <v>0.28339999999999999</v>
      </c>
      <c r="K10" s="26">
        <f t="shared" si="24"/>
        <v>0.28800000000000003</v>
      </c>
      <c r="L10" s="26">
        <f t="shared" si="24"/>
        <v>0.2918</v>
      </c>
      <c r="M10" s="26">
        <f t="shared" si="24"/>
        <v>0.2964</v>
      </c>
      <c r="N10" s="26">
        <f t="shared" si="24"/>
        <v>0.30020000000000002</v>
      </c>
      <c r="O10" s="26">
        <f t="shared" si="24"/>
        <v>0.30480000000000002</v>
      </c>
      <c r="P10" s="26">
        <f t="shared" si="24"/>
        <v>0.30859999999999999</v>
      </c>
      <c r="Q10" s="26">
        <f t="shared" si="24"/>
        <v>0.31240000000000001</v>
      </c>
      <c r="R10" s="26">
        <f t="shared" si="24"/>
        <v>0.317</v>
      </c>
      <c r="S10" s="26">
        <f t="shared" si="24"/>
        <v>0.32079999999999997</v>
      </c>
      <c r="T10" s="26">
        <f t="shared" si="24"/>
        <v>0.32540000000000002</v>
      </c>
      <c r="U10" s="26">
        <f t="shared" si="24"/>
        <v>0.32919999999999999</v>
      </c>
      <c r="W10" s="351"/>
    </row>
    <row r="11" spans="1:23" ht="12.75" customHeight="1">
      <c r="A11" s="24" t="s">
        <v>23</v>
      </c>
      <c r="B11" s="25" t="s">
        <v>12</v>
      </c>
      <c r="C11" s="26">
        <f t="shared" ref="C11" si="25">C6+(C5*5)</f>
        <v>0.28599999999999998</v>
      </c>
      <c r="D11" s="26">
        <f t="shared" ref="D11:U11" si="26">D6+(D5*5)</f>
        <v>0.29100000000000004</v>
      </c>
      <c r="E11" s="26">
        <f t="shared" si="26"/>
        <v>0.29500000000000004</v>
      </c>
      <c r="F11" s="26">
        <f t="shared" si="26"/>
        <v>0.3</v>
      </c>
      <c r="G11" s="26">
        <f t="shared" si="26"/>
        <v>0.30399999999999999</v>
      </c>
      <c r="H11" s="26">
        <f t="shared" si="26"/>
        <v>0.30900000000000005</v>
      </c>
      <c r="I11" s="26">
        <f t="shared" si="26"/>
        <v>0.31399999999999995</v>
      </c>
      <c r="J11" s="26">
        <f t="shared" si="26"/>
        <v>0.31799999999999995</v>
      </c>
      <c r="K11" s="26">
        <f t="shared" si="26"/>
        <v>0.32300000000000001</v>
      </c>
      <c r="L11" s="26">
        <f t="shared" si="26"/>
        <v>0.32700000000000001</v>
      </c>
      <c r="M11" s="26">
        <f t="shared" si="26"/>
        <v>0.33199999999999996</v>
      </c>
      <c r="N11" s="26">
        <f t="shared" si="26"/>
        <v>0.33599999999999997</v>
      </c>
      <c r="O11" s="26">
        <f t="shared" si="26"/>
        <v>0.34100000000000003</v>
      </c>
      <c r="P11" s="26">
        <f t="shared" si="26"/>
        <v>0.34499999999999997</v>
      </c>
      <c r="Q11" s="26">
        <f t="shared" si="26"/>
        <v>0.34899999999999998</v>
      </c>
      <c r="R11" s="26">
        <f t="shared" si="26"/>
        <v>0.35399999999999998</v>
      </c>
      <c r="S11" s="26">
        <f t="shared" si="26"/>
        <v>0.35799999999999998</v>
      </c>
      <c r="T11" s="26">
        <f t="shared" si="26"/>
        <v>0.36299999999999999</v>
      </c>
      <c r="U11" s="26">
        <f t="shared" si="26"/>
        <v>0.36699999999999999</v>
      </c>
    </row>
    <row r="12" spans="1:23" ht="12.75" customHeight="1">
      <c r="A12" s="70"/>
      <c r="B12" s="27"/>
      <c r="C12" s="72">
        <v>2.4799999999999999E-2</v>
      </c>
      <c r="D12" s="72">
        <v>2.52E-2</v>
      </c>
      <c r="E12" s="72">
        <v>2.58E-2</v>
      </c>
      <c r="F12" s="72">
        <v>2.6200000000000001E-2</v>
      </c>
      <c r="G12" s="72">
        <v>2.6800000000000001E-2</v>
      </c>
      <c r="H12" s="72">
        <v>2.7400000000000001E-2</v>
      </c>
      <c r="I12" s="72">
        <v>2.7799999999999998E-2</v>
      </c>
      <c r="J12" s="72">
        <v>2.8400000000000002E-2</v>
      </c>
      <c r="K12" s="72">
        <v>2.8799999999999999E-2</v>
      </c>
      <c r="L12" s="72">
        <v>2.9600000000000001E-2</v>
      </c>
      <c r="M12" s="72">
        <v>2.98E-2</v>
      </c>
      <c r="N12" s="72">
        <v>3.0200000000000001E-2</v>
      </c>
      <c r="O12" s="72">
        <v>3.0800000000000001E-2</v>
      </c>
      <c r="P12" s="72">
        <v>3.1199999999999999E-2</v>
      </c>
      <c r="Q12" s="72">
        <v>3.1800000000000002E-2</v>
      </c>
      <c r="R12" s="72">
        <v>3.2199999999999999E-2</v>
      </c>
      <c r="S12" s="72">
        <v>3.2599999999999997E-2</v>
      </c>
      <c r="T12" s="72">
        <v>3.3000000000000002E-2</v>
      </c>
      <c r="U12" s="72">
        <v>3.3599999999999998E-2</v>
      </c>
    </row>
    <row r="13" spans="1:23" ht="12.75" customHeight="1">
      <c r="A13" s="24" t="s">
        <v>24</v>
      </c>
      <c r="B13" s="25" t="s">
        <v>7</v>
      </c>
      <c r="C13" s="26">
        <v>0.124</v>
      </c>
      <c r="D13" s="26">
        <v>0.127</v>
      </c>
      <c r="E13" s="26">
        <v>0.13</v>
      </c>
      <c r="F13" s="26">
        <v>0.13300000000000001</v>
      </c>
      <c r="G13" s="26">
        <v>0.13600000000000001</v>
      </c>
      <c r="H13" s="26">
        <v>0.13900000000000001</v>
      </c>
      <c r="I13" s="26">
        <v>0.14199999999999999</v>
      </c>
      <c r="J13" s="26">
        <v>0.14499999999999999</v>
      </c>
      <c r="K13" s="26">
        <v>0.14799999999999999</v>
      </c>
      <c r="L13" s="26">
        <v>0.151</v>
      </c>
      <c r="M13" s="26">
        <v>0.154</v>
      </c>
      <c r="N13" s="26">
        <v>0.157</v>
      </c>
      <c r="O13" s="26">
        <v>0.16</v>
      </c>
      <c r="P13" s="26">
        <v>0.16300000000000001</v>
      </c>
      <c r="Q13" s="26">
        <v>0.16600000000000001</v>
      </c>
      <c r="R13" s="26">
        <v>0.16900000000000001</v>
      </c>
      <c r="S13" s="26">
        <v>0.17199999999999999</v>
      </c>
      <c r="T13" s="26">
        <v>0.17499999999999999</v>
      </c>
      <c r="U13" s="26">
        <v>0.17799999999999999</v>
      </c>
    </row>
    <row r="14" spans="1:23" ht="12.75" customHeight="1">
      <c r="A14" s="24" t="s">
        <v>24</v>
      </c>
      <c r="B14" s="25" t="s">
        <v>8</v>
      </c>
      <c r="C14" s="26">
        <f t="shared" ref="C14" si="27">C13+C12</f>
        <v>0.14879999999999999</v>
      </c>
      <c r="D14" s="26">
        <f t="shared" ref="D14" si="28">D13+D12</f>
        <v>0.1522</v>
      </c>
      <c r="E14" s="26">
        <f t="shared" ref="E14" si="29">E13+E12</f>
        <v>0.15579999999999999</v>
      </c>
      <c r="F14" s="26">
        <f t="shared" ref="F14" si="30">F13+F12</f>
        <v>0.15920000000000001</v>
      </c>
      <c r="G14" s="26">
        <f t="shared" ref="G14" si="31">G13+G12</f>
        <v>0.1628</v>
      </c>
      <c r="H14" s="26">
        <f t="shared" ref="H14" si="32">H13+H12</f>
        <v>0.16640000000000002</v>
      </c>
      <c r="I14" s="26">
        <f t="shared" ref="I14" si="33">I13+I12</f>
        <v>0.16979999999999998</v>
      </c>
      <c r="J14" s="26">
        <f t="shared" ref="J14" si="34">J13+J12</f>
        <v>0.1734</v>
      </c>
      <c r="K14" s="26">
        <f t="shared" ref="K14" si="35">K13+K12</f>
        <v>0.17679999999999998</v>
      </c>
      <c r="L14" s="26">
        <f t="shared" ref="L14" si="36">L13+L12</f>
        <v>0.18059999999999998</v>
      </c>
      <c r="M14" s="26">
        <f t="shared" ref="M14" si="37">M13+M12</f>
        <v>0.18379999999999999</v>
      </c>
      <c r="N14" s="26">
        <f t="shared" ref="N14" si="38">N13+N12</f>
        <v>0.18720000000000001</v>
      </c>
      <c r="O14" s="26">
        <f t="shared" ref="O14" si="39">O13+O12</f>
        <v>0.1908</v>
      </c>
      <c r="P14" s="26">
        <f t="shared" ref="P14" si="40">P13+P12</f>
        <v>0.19420000000000001</v>
      </c>
      <c r="Q14" s="26">
        <f t="shared" ref="Q14" si="41">Q13+Q12</f>
        <v>0.1978</v>
      </c>
      <c r="R14" s="26">
        <f t="shared" ref="R14" si="42">R13+R12</f>
        <v>0.20120000000000002</v>
      </c>
      <c r="S14" s="26">
        <f t="shared" ref="S14" si="43">S13+S12</f>
        <v>0.20459999999999998</v>
      </c>
      <c r="T14" s="26">
        <f t="shared" ref="T14" si="44">T13+T12</f>
        <v>0.20799999999999999</v>
      </c>
      <c r="U14" s="26">
        <f t="shared" ref="U14" si="45">U13+U12</f>
        <v>0.21159999999999998</v>
      </c>
      <c r="W14" s="349"/>
    </row>
    <row r="15" spans="1:23" ht="12.75" customHeight="1">
      <c r="A15" s="24" t="s">
        <v>24</v>
      </c>
      <c r="B15" s="25" t="s">
        <v>9</v>
      </c>
      <c r="C15" s="26">
        <f t="shared" ref="C15:U15" si="46">C13+(C12*2)</f>
        <v>0.1736</v>
      </c>
      <c r="D15" s="26">
        <f t="shared" si="46"/>
        <v>0.1774</v>
      </c>
      <c r="E15" s="26">
        <f t="shared" si="46"/>
        <v>0.18160000000000001</v>
      </c>
      <c r="F15" s="26">
        <f t="shared" si="46"/>
        <v>0.18540000000000001</v>
      </c>
      <c r="G15" s="26">
        <f t="shared" si="46"/>
        <v>0.18960000000000002</v>
      </c>
      <c r="H15" s="26">
        <f t="shared" si="46"/>
        <v>0.19380000000000003</v>
      </c>
      <c r="I15" s="26">
        <f t="shared" si="46"/>
        <v>0.1976</v>
      </c>
      <c r="J15" s="26">
        <f t="shared" si="46"/>
        <v>0.20179999999999998</v>
      </c>
      <c r="K15" s="26">
        <f t="shared" si="46"/>
        <v>0.2056</v>
      </c>
      <c r="L15" s="26">
        <f t="shared" si="46"/>
        <v>0.2102</v>
      </c>
      <c r="M15" s="26">
        <f t="shared" si="46"/>
        <v>0.21360000000000001</v>
      </c>
      <c r="N15" s="26">
        <f t="shared" si="46"/>
        <v>0.21740000000000001</v>
      </c>
      <c r="O15" s="26">
        <f t="shared" si="46"/>
        <v>0.22160000000000002</v>
      </c>
      <c r="P15" s="26">
        <f t="shared" si="46"/>
        <v>0.22539999999999999</v>
      </c>
      <c r="Q15" s="26">
        <f t="shared" si="46"/>
        <v>0.22960000000000003</v>
      </c>
      <c r="R15" s="26">
        <f t="shared" si="46"/>
        <v>0.2334</v>
      </c>
      <c r="S15" s="26">
        <f t="shared" si="46"/>
        <v>0.23719999999999997</v>
      </c>
      <c r="T15" s="26">
        <f t="shared" si="46"/>
        <v>0.24099999999999999</v>
      </c>
      <c r="U15" s="26">
        <f t="shared" si="46"/>
        <v>0.24519999999999997</v>
      </c>
      <c r="W15" s="350"/>
    </row>
    <row r="16" spans="1:23" ht="12.75" customHeight="1">
      <c r="A16" s="24" t="s">
        <v>24</v>
      </c>
      <c r="B16" s="25" t="s">
        <v>10</v>
      </c>
      <c r="C16" s="26">
        <f t="shared" ref="C16:U16" si="47">C13+(C12*3)</f>
        <v>0.19839999999999999</v>
      </c>
      <c r="D16" s="26">
        <f t="shared" si="47"/>
        <v>0.2026</v>
      </c>
      <c r="E16" s="26">
        <f t="shared" si="47"/>
        <v>0.2074</v>
      </c>
      <c r="F16" s="26">
        <f t="shared" si="47"/>
        <v>0.21160000000000001</v>
      </c>
      <c r="G16" s="26">
        <f t="shared" si="47"/>
        <v>0.21640000000000001</v>
      </c>
      <c r="H16" s="26">
        <f t="shared" si="47"/>
        <v>0.22120000000000001</v>
      </c>
      <c r="I16" s="26">
        <f t="shared" si="47"/>
        <v>0.22539999999999999</v>
      </c>
      <c r="J16" s="26">
        <f t="shared" si="47"/>
        <v>0.23019999999999999</v>
      </c>
      <c r="K16" s="26">
        <f t="shared" si="47"/>
        <v>0.2344</v>
      </c>
      <c r="L16" s="26">
        <f t="shared" si="47"/>
        <v>0.23980000000000001</v>
      </c>
      <c r="M16" s="26">
        <f t="shared" si="47"/>
        <v>0.24340000000000001</v>
      </c>
      <c r="N16" s="26">
        <f t="shared" si="47"/>
        <v>0.24759999999999999</v>
      </c>
      <c r="O16" s="26">
        <f t="shared" si="47"/>
        <v>0.25240000000000001</v>
      </c>
      <c r="P16" s="26">
        <f t="shared" si="47"/>
        <v>0.25659999999999999</v>
      </c>
      <c r="Q16" s="26">
        <f t="shared" si="47"/>
        <v>0.26140000000000002</v>
      </c>
      <c r="R16" s="26">
        <f t="shared" si="47"/>
        <v>0.2656</v>
      </c>
      <c r="S16" s="26">
        <f t="shared" si="47"/>
        <v>0.26979999999999998</v>
      </c>
      <c r="T16" s="26">
        <f t="shared" si="47"/>
        <v>0.27400000000000002</v>
      </c>
      <c r="U16" s="26">
        <f t="shared" si="47"/>
        <v>0.27879999999999999</v>
      </c>
      <c r="W16" s="350"/>
    </row>
    <row r="17" spans="1:23" ht="12.75" customHeight="1">
      <c r="A17" s="24" t="s">
        <v>24</v>
      </c>
      <c r="B17" s="25" t="s">
        <v>11</v>
      </c>
      <c r="C17" s="26">
        <f t="shared" ref="C17:U17" si="48">C13+(C12*4)</f>
        <v>0.22320000000000001</v>
      </c>
      <c r="D17" s="26">
        <f t="shared" si="48"/>
        <v>0.2278</v>
      </c>
      <c r="E17" s="26">
        <f t="shared" si="48"/>
        <v>0.23320000000000002</v>
      </c>
      <c r="F17" s="26">
        <f t="shared" si="48"/>
        <v>0.23780000000000001</v>
      </c>
      <c r="G17" s="26">
        <f t="shared" si="48"/>
        <v>0.24320000000000003</v>
      </c>
      <c r="H17" s="26">
        <f t="shared" si="48"/>
        <v>0.24860000000000002</v>
      </c>
      <c r="I17" s="26">
        <f t="shared" si="48"/>
        <v>0.25319999999999998</v>
      </c>
      <c r="J17" s="26">
        <f t="shared" si="48"/>
        <v>0.2586</v>
      </c>
      <c r="K17" s="26">
        <f t="shared" si="48"/>
        <v>0.26319999999999999</v>
      </c>
      <c r="L17" s="26">
        <f t="shared" si="48"/>
        <v>0.26939999999999997</v>
      </c>
      <c r="M17" s="26">
        <f t="shared" si="48"/>
        <v>0.2732</v>
      </c>
      <c r="N17" s="26">
        <f t="shared" si="48"/>
        <v>0.27779999999999999</v>
      </c>
      <c r="O17" s="26">
        <f t="shared" si="48"/>
        <v>0.28320000000000001</v>
      </c>
      <c r="P17" s="26">
        <f t="shared" si="48"/>
        <v>0.2878</v>
      </c>
      <c r="Q17" s="26">
        <f t="shared" si="48"/>
        <v>0.29320000000000002</v>
      </c>
      <c r="R17" s="26">
        <f t="shared" si="48"/>
        <v>0.29780000000000001</v>
      </c>
      <c r="S17" s="26">
        <f t="shared" si="48"/>
        <v>0.3024</v>
      </c>
      <c r="T17" s="26">
        <f t="shared" si="48"/>
        <v>0.307</v>
      </c>
      <c r="U17" s="26">
        <f t="shared" si="48"/>
        <v>0.31240000000000001</v>
      </c>
      <c r="W17" s="351"/>
    </row>
    <row r="18" spans="1:23" ht="12.75" customHeight="1">
      <c r="A18" s="24" t="s">
        <v>24</v>
      </c>
      <c r="B18" s="25" t="s">
        <v>12</v>
      </c>
      <c r="C18" s="26">
        <f t="shared" ref="C18:U18" si="49">C13+(C12*5)</f>
        <v>0.248</v>
      </c>
      <c r="D18" s="26">
        <f t="shared" si="49"/>
        <v>0.253</v>
      </c>
      <c r="E18" s="26">
        <f t="shared" si="49"/>
        <v>0.25900000000000001</v>
      </c>
      <c r="F18" s="26">
        <f t="shared" si="49"/>
        <v>0.26400000000000001</v>
      </c>
      <c r="G18" s="26">
        <f t="shared" si="49"/>
        <v>0.27</v>
      </c>
      <c r="H18" s="26">
        <f t="shared" si="49"/>
        <v>0.27600000000000002</v>
      </c>
      <c r="I18" s="26">
        <f t="shared" si="49"/>
        <v>0.28099999999999997</v>
      </c>
      <c r="J18" s="26">
        <f t="shared" si="49"/>
        <v>0.28700000000000003</v>
      </c>
      <c r="K18" s="26">
        <f t="shared" si="49"/>
        <v>0.29199999999999998</v>
      </c>
      <c r="L18" s="26">
        <f t="shared" si="49"/>
        <v>0.29900000000000004</v>
      </c>
      <c r="M18" s="26">
        <f t="shared" si="49"/>
        <v>0.30299999999999999</v>
      </c>
      <c r="N18" s="26">
        <f t="shared" si="49"/>
        <v>0.308</v>
      </c>
      <c r="O18" s="26">
        <f t="shared" si="49"/>
        <v>0.314</v>
      </c>
      <c r="P18" s="26">
        <f t="shared" si="49"/>
        <v>0.31900000000000001</v>
      </c>
      <c r="Q18" s="26">
        <f t="shared" si="49"/>
        <v>0.32500000000000001</v>
      </c>
      <c r="R18" s="26">
        <f t="shared" si="49"/>
        <v>0.33</v>
      </c>
      <c r="S18" s="26">
        <f t="shared" si="49"/>
        <v>0.33499999999999996</v>
      </c>
      <c r="T18" s="26">
        <f t="shared" si="49"/>
        <v>0.33999999999999997</v>
      </c>
      <c r="U18" s="26">
        <f t="shared" si="49"/>
        <v>0.34599999999999997</v>
      </c>
    </row>
    <row r="19" spans="1:23" ht="12.75" customHeight="1">
      <c r="A19" s="70"/>
      <c r="B19" s="27"/>
      <c r="C19" s="72">
        <v>1.9400000000000001E-2</v>
      </c>
      <c r="D19" s="72">
        <v>1.9900000000000001E-2</v>
      </c>
      <c r="E19" s="72">
        <v>2.0199999999999999E-2</v>
      </c>
      <c r="F19" s="72">
        <v>2.07E-2</v>
      </c>
      <c r="G19" s="72">
        <v>2.1000000000000001E-2</v>
      </c>
      <c r="H19" s="72">
        <v>2.1299999999999999E-2</v>
      </c>
      <c r="I19" s="72">
        <v>2.18E-2</v>
      </c>
      <c r="J19" s="72">
        <v>2.2100000000000002E-2</v>
      </c>
      <c r="K19" s="72">
        <v>2.24E-2</v>
      </c>
      <c r="L19" s="72">
        <v>2.29E-2</v>
      </c>
      <c r="M19" s="72">
        <v>2.3199999999999998E-2</v>
      </c>
      <c r="N19" s="72">
        <v>2.35E-2</v>
      </c>
      <c r="O19" s="72">
        <v>2.4E-2</v>
      </c>
      <c r="P19" s="72">
        <v>2.4299999999999999E-2</v>
      </c>
      <c r="Q19" s="72">
        <v>2.46E-2</v>
      </c>
      <c r="R19" s="72">
        <v>2.5100000000000001E-2</v>
      </c>
      <c r="S19" s="72">
        <v>2.5399999999999999E-2</v>
      </c>
      <c r="T19" s="72">
        <v>2.5700000000000001E-2</v>
      </c>
      <c r="U19" s="72">
        <v>2.5999999999999999E-2</v>
      </c>
    </row>
    <row r="20" spans="1:23" ht="12.75" customHeight="1">
      <c r="A20" s="24" t="s">
        <v>25</v>
      </c>
      <c r="B20" s="25" t="s">
        <v>7</v>
      </c>
      <c r="C20" s="26">
        <v>0.115</v>
      </c>
      <c r="D20" s="26">
        <v>0.11749999999999999</v>
      </c>
      <c r="E20" s="26">
        <v>0.12</v>
      </c>
      <c r="F20" s="26">
        <v>0.1225</v>
      </c>
      <c r="G20" s="26">
        <v>0.125</v>
      </c>
      <c r="H20" s="26">
        <v>0.1275</v>
      </c>
      <c r="I20" s="26">
        <v>0.13</v>
      </c>
      <c r="J20" s="26">
        <v>0.13250000000000001</v>
      </c>
      <c r="K20" s="26">
        <v>0.13500000000000001</v>
      </c>
      <c r="L20" s="26">
        <v>0.13750000000000001</v>
      </c>
      <c r="M20" s="26">
        <v>0.14000000000000001</v>
      </c>
      <c r="N20" s="26">
        <v>0.14249999999999999</v>
      </c>
      <c r="O20" s="26">
        <v>0.14499999999999999</v>
      </c>
      <c r="P20" s="26">
        <v>0.14749999999999999</v>
      </c>
      <c r="Q20" s="26">
        <v>0.15</v>
      </c>
      <c r="R20" s="26">
        <v>0.1525</v>
      </c>
      <c r="S20" s="26">
        <v>0.155</v>
      </c>
      <c r="T20" s="26">
        <v>0.1575</v>
      </c>
      <c r="U20" s="26">
        <v>0.16</v>
      </c>
    </row>
    <row r="21" spans="1:23" ht="12.75" customHeight="1">
      <c r="A21" s="24" t="s">
        <v>25</v>
      </c>
      <c r="B21" s="25" t="s">
        <v>8</v>
      </c>
      <c r="C21" s="26">
        <f t="shared" ref="C21" si="50">C20+C19</f>
        <v>0.13440000000000002</v>
      </c>
      <c r="D21" s="26">
        <f t="shared" ref="D21" si="51">D20+D19</f>
        <v>0.13739999999999999</v>
      </c>
      <c r="E21" s="26">
        <f t="shared" ref="E21" si="52">E20+E19</f>
        <v>0.14019999999999999</v>
      </c>
      <c r="F21" s="26">
        <f t="shared" ref="F21" si="53">F20+F19</f>
        <v>0.14319999999999999</v>
      </c>
      <c r="G21" s="26">
        <f t="shared" ref="G21" si="54">G20+G19</f>
        <v>0.14599999999999999</v>
      </c>
      <c r="H21" s="26">
        <f t="shared" ref="H21" si="55">H20+H19</f>
        <v>0.14879999999999999</v>
      </c>
      <c r="I21" s="26">
        <f t="shared" ref="I21" si="56">I20+I19</f>
        <v>0.15179999999999999</v>
      </c>
      <c r="J21" s="26">
        <f t="shared" ref="J21" si="57">J20+J19</f>
        <v>0.15460000000000002</v>
      </c>
      <c r="K21" s="26">
        <f t="shared" ref="K21" si="58">K20+K19</f>
        <v>0.15740000000000001</v>
      </c>
      <c r="L21" s="26">
        <f t="shared" ref="L21" si="59">L20+L19</f>
        <v>0.16040000000000001</v>
      </c>
      <c r="M21" s="26">
        <f t="shared" ref="M21" si="60">M20+M19</f>
        <v>0.16320000000000001</v>
      </c>
      <c r="N21" s="26">
        <f t="shared" ref="N21" si="61">N20+N19</f>
        <v>0.16599999999999998</v>
      </c>
      <c r="O21" s="26">
        <f t="shared" ref="O21" si="62">O20+O19</f>
        <v>0.16899999999999998</v>
      </c>
      <c r="P21" s="26">
        <f t="shared" ref="P21" si="63">P20+P19</f>
        <v>0.17179999999999998</v>
      </c>
      <c r="Q21" s="26">
        <f t="shared" ref="Q21" si="64">Q20+Q19</f>
        <v>0.17460000000000001</v>
      </c>
      <c r="R21" s="26">
        <f t="shared" ref="R21" si="65">R20+R19</f>
        <v>0.17760000000000001</v>
      </c>
      <c r="S21" s="26">
        <f t="shared" ref="S21" si="66">S20+S19</f>
        <v>0.1804</v>
      </c>
      <c r="T21" s="26">
        <f t="shared" ref="T21" si="67">T20+T19</f>
        <v>0.1832</v>
      </c>
      <c r="U21" s="26">
        <f t="shared" ref="U21" si="68">U20+U19</f>
        <v>0.186</v>
      </c>
      <c r="W21" s="349"/>
    </row>
    <row r="22" spans="1:23" ht="12.75" customHeight="1">
      <c r="A22" s="24" t="s">
        <v>25</v>
      </c>
      <c r="B22" s="25" t="s">
        <v>9</v>
      </c>
      <c r="C22" s="26">
        <f t="shared" ref="C22:U22" si="69">C20+(C19*2)</f>
        <v>0.15379999999999999</v>
      </c>
      <c r="D22" s="26">
        <f t="shared" si="69"/>
        <v>0.1573</v>
      </c>
      <c r="E22" s="26">
        <f t="shared" si="69"/>
        <v>0.16039999999999999</v>
      </c>
      <c r="F22" s="26">
        <f t="shared" si="69"/>
        <v>0.16389999999999999</v>
      </c>
      <c r="G22" s="26">
        <f t="shared" si="69"/>
        <v>0.16700000000000001</v>
      </c>
      <c r="H22" s="26">
        <f t="shared" si="69"/>
        <v>0.1701</v>
      </c>
      <c r="I22" s="26">
        <f t="shared" si="69"/>
        <v>0.1736</v>
      </c>
      <c r="J22" s="26">
        <f t="shared" si="69"/>
        <v>0.17670000000000002</v>
      </c>
      <c r="K22" s="26">
        <f t="shared" si="69"/>
        <v>0.17980000000000002</v>
      </c>
      <c r="L22" s="26">
        <f t="shared" si="69"/>
        <v>0.18330000000000002</v>
      </c>
      <c r="M22" s="26">
        <f t="shared" si="69"/>
        <v>0.18640000000000001</v>
      </c>
      <c r="N22" s="26">
        <f t="shared" si="69"/>
        <v>0.1895</v>
      </c>
      <c r="O22" s="26">
        <f t="shared" si="69"/>
        <v>0.193</v>
      </c>
      <c r="P22" s="26">
        <f t="shared" si="69"/>
        <v>0.1961</v>
      </c>
      <c r="Q22" s="26">
        <f t="shared" si="69"/>
        <v>0.19919999999999999</v>
      </c>
      <c r="R22" s="26">
        <f t="shared" si="69"/>
        <v>0.20269999999999999</v>
      </c>
      <c r="S22" s="26">
        <f t="shared" si="69"/>
        <v>0.20579999999999998</v>
      </c>
      <c r="T22" s="26">
        <f t="shared" si="69"/>
        <v>0.2089</v>
      </c>
      <c r="U22" s="26">
        <f t="shared" si="69"/>
        <v>0.21199999999999999</v>
      </c>
      <c r="W22" s="350"/>
    </row>
    <row r="23" spans="1:23" ht="12.75" customHeight="1">
      <c r="A23" s="24" t="s">
        <v>25</v>
      </c>
      <c r="B23" s="25" t="s">
        <v>10</v>
      </c>
      <c r="C23" s="26">
        <f t="shared" ref="C23:U23" si="70">C20+(C19*3)</f>
        <v>0.17320000000000002</v>
      </c>
      <c r="D23" s="26">
        <f t="shared" si="70"/>
        <v>0.1772</v>
      </c>
      <c r="E23" s="26">
        <f t="shared" si="70"/>
        <v>0.18059999999999998</v>
      </c>
      <c r="F23" s="26">
        <f t="shared" si="70"/>
        <v>0.18459999999999999</v>
      </c>
      <c r="G23" s="26">
        <f t="shared" si="70"/>
        <v>0.188</v>
      </c>
      <c r="H23" s="26">
        <f t="shared" si="70"/>
        <v>0.19140000000000001</v>
      </c>
      <c r="I23" s="26">
        <f t="shared" si="70"/>
        <v>0.19540000000000002</v>
      </c>
      <c r="J23" s="26">
        <f t="shared" si="70"/>
        <v>0.1988</v>
      </c>
      <c r="K23" s="26">
        <f t="shared" si="70"/>
        <v>0.20219999999999999</v>
      </c>
      <c r="L23" s="26">
        <f t="shared" si="70"/>
        <v>0.20619999999999999</v>
      </c>
      <c r="M23" s="26">
        <f t="shared" si="70"/>
        <v>0.20960000000000001</v>
      </c>
      <c r="N23" s="26">
        <f t="shared" si="70"/>
        <v>0.21299999999999999</v>
      </c>
      <c r="O23" s="26">
        <f t="shared" si="70"/>
        <v>0.217</v>
      </c>
      <c r="P23" s="26">
        <f t="shared" si="70"/>
        <v>0.22039999999999998</v>
      </c>
      <c r="Q23" s="26">
        <f t="shared" si="70"/>
        <v>0.2238</v>
      </c>
      <c r="R23" s="26">
        <f t="shared" si="70"/>
        <v>0.2278</v>
      </c>
      <c r="S23" s="26">
        <f t="shared" si="70"/>
        <v>0.23119999999999999</v>
      </c>
      <c r="T23" s="26">
        <f t="shared" si="70"/>
        <v>0.2346</v>
      </c>
      <c r="U23" s="26">
        <f t="shared" si="70"/>
        <v>0.23799999999999999</v>
      </c>
      <c r="W23" s="350"/>
    </row>
    <row r="24" spans="1:23" ht="12.75" customHeight="1">
      <c r="A24" s="24" t="s">
        <v>25</v>
      </c>
      <c r="B24" s="25" t="s">
        <v>11</v>
      </c>
      <c r="C24" s="26">
        <f t="shared" ref="C24:U24" si="71">C20+(C19*4)</f>
        <v>0.19259999999999999</v>
      </c>
      <c r="D24" s="26">
        <f t="shared" si="71"/>
        <v>0.1971</v>
      </c>
      <c r="E24" s="26">
        <f t="shared" si="71"/>
        <v>0.20079999999999998</v>
      </c>
      <c r="F24" s="26">
        <f t="shared" si="71"/>
        <v>0.20529999999999998</v>
      </c>
      <c r="G24" s="26">
        <f t="shared" si="71"/>
        <v>0.20900000000000002</v>
      </c>
      <c r="H24" s="26">
        <f t="shared" si="71"/>
        <v>0.2127</v>
      </c>
      <c r="I24" s="26">
        <f t="shared" si="71"/>
        <v>0.2172</v>
      </c>
      <c r="J24" s="26">
        <f t="shared" si="71"/>
        <v>0.22090000000000001</v>
      </c>
      <c r="K24" s="26">
        <f t="shared" si="71"/>
        <v>0.22460000000000002</v>
      </c>
      <c r="L24" s="26">
        <f t="shared" si="71"/>
        <v>0.22910000000000003</v>
      </c>
      <c r="M24" s="26">
        <f t="shared" si="71"/>
        <v>0.23280000000000001</v>
      </c>
      <c r="N24" s="26">
        <f t="shared" si="71"/>
        <v>0.23649999999999999</v>
      </c>
      <c r="O24" s="26">
        <f t="shared" si="71"/>
        <v>0.24099999999999999</v>
      </c>
      <c r="P24" s="26">
        <f t="shared" si="71"/>
        <v>0.24469999999999997</v>
      </c>
      <c r="Q24" s="26">
        <f t="shared" si="71"/>
        <v>0.24840000000000001</v>
      </c>
      <c r="R24" s="26">
        <f t="shared" si="71"/>
        <v>0.25290000000000001</v>
      </c>
      <c r="S24" s="26">
        <f t="shared" si="71"/>
        <v>0.25659999999999999</v>
      </c>
      <c r="T24" s="26">
        <f t="shared" si="71"/>
        <v>0.26029999999999998</v>
      </c>
      <c r="U24" s="26">
        <f t="shared" si="71"/>
        <v>0.26400000000000001</v>
      </c>
      <c r="W24" s="351"/>
    </row>
    <row r="25" spans="1:23" ht="12.75" customHeight="1">
      <c r="A25" s="24" t="s">
        <v>25</v>
      </c>
      <c r="B25" s="25" t="s">
        <v>12</v>
      </c>
      <c r="C25" s="26">
        <f t="shared" ref="C25:U25" si="72">C20+(C19*5)</f>
        <v>0.21200000000000002</v>
      </c>
      <c r="D25" s="26">
        <f t="shared" si="72"/>
        <v>0.217</v>
      </c>
      <c r="E25" s="26">
        <f t="shared" si="72"/>
        <v>0.22099999999999997</v>
      </c>
      <c r="F25" s="26">
        <f t="shared" si="72"/>
        <v>0.22599999999999998</v>
      </c>
      <c r="G25" s="26">
        <f t="shared" si="72"/>
        <v>0.23</v>
      </c>
      <c r="H25" s="26">
        <f t="shared" si="72"/>
        <v>0.23399999999999999</v>
      </c>
      <c r="I25" s="26">
        <f t="shared" si="72"/>
        <v>0.23899999999999999</v>
      </c>
      <c r="J25" s="26">
        <f t="shared" si="72"/>
        <v>0.24300000000000002</v>
      </c>
      <c r="K25" s="26">
        <f t="shared" si="72"/>
        <v>0.247</v>
      </c>
      <c r="L25" s="26">
        <f t="shared" si="72"/>
        <v>0.252</v>
      </c>
      <c r="M25" s="26">
        <f t="shared" si="72"/>
        <v>0.25600000000000001</v>
      </c>
      <c r="N25" s="26">
        <f t="shared" si="72"/>
        <v>0.26</v>
      </c>
      <c r="O25" s="26">
        <f t="shared" si="72"/>
        <v>0.26500000000000001</v>
      </c>
      <c r="P25" s="26">
        <f t="shared" si="72"/>
        <v>0.26900000000000002</v>
      </c>
      <c r="Q25" s="26">
        <f t="shared" si="72"/>
        <v>0.27300000000000002</v>
      </c>
      <c r="R25" s="26">
        <f t="shared" si="72"/>
        <v>0.27800000000000002</v>
      </c>
      <c r="S25" s="26">
        <f t="shared" si="72"/>
        <v>0.28200000000000003</v>
      </c>
      <c r="T25" s="26">
        <f t="shared" si="72"/>
        <v>0.28600000000000003</v>
      </c>
      <c r="U25" s="26">
        <f t="shared" si="72"/>
        <v>0.29000000000000004</v>
      </c>
    </row>
    <row r="26" spans="1:23" ht="12.75" customHeight="1">
      <c r="A26" s="70"/>
      <c r="B26" s="27"/>
      <c r="C26" s="72">
        <v>2.1000000000000001E-2</v>
      </c>
      <c r="D26" s="72">
        <v>2.1299999999999999E-2</v>
      </c>
      <c r="E26" s="72">
        <v>2.18E-2</v>
      </c>
      <c r="F26" s="72">
        <v>2.2100000000000002E-2</v>
      </c>
      <c r="G26" s="72">
        <v>2.2599999999999999E-2</v>
      </c>
      <c r="H26" s="72">
        <v>2.29E-2</v>
      </c>
      <c r="I26" s="72">
        <v>2.3199999999999998E-2</v>
      </c>
      <c r="J26" s="72">
        <v>2.3699999999999999E-2</v>
      </c>
      <c r="K26" s="72">
        <v>2.4E-2</v>
      </c>
      <c r="L26" s="72">
        <v>2.4500000000000001E-2</v>
      </c>
      <c r="M26" s="72">
        <v>2.4799999999999999E-2</v>
      </c>
      <c r="N26" s="72">
        <v>2.5100000000000001E-2</v>
      </c>
      <c r="O26" s="72">
        <v>2.5600000000000001E-2</v>
      </c>
      <c r="P26" s="72">
        <v>2.5899999999999999E-2</v>
      </c>
      <c r="Q26" s="72">
        <v>2.6200000000000001E-2</v>
      </c>
      <c r="R26" s="72">
        <v>2.6700000000000002E-2</v>
      </c>
      <c r="S26" s="72">
        <v>2.7E-2</v>
      </c>
      <c r="T26" s="72">
        <v>2.7300000000000001E-2</v>
      </c>
      <c r="U26" s="72">
        <v>2.76E-2</v>
      </c>
    </row>
    <row r="27" spans="1:23" ht="12.75" customHeight="1">
      <c r="A27" s="24" t="s">
        <v>26</v>
      </c>
      <c r="B27" s="25" t="s">
        <v>7</v>
      </c>
      <c r="C27" s="26">
        <v>0.09</v>
      </c>
      <c r="D27" s="26">
        <v>9.2499999999999999E-2</v>
      </c>
      <c r="E27" s="26">
        <v>9.5000000000000001E-2</v>
      </c>
      <c r="F27" s="26">
        <v>9.7500000000000003E-2</v>
      </c>
      <c r="G27" s="26">
        <v>0.1</v>
      </c>
      <c r="H27" s="26">
        <v>0.10249999999999999</v>
      </c>
      <c r="I27" s="26">
        <v>0.105</v>
      </c>
      <c r="J27" s="26">
        <v>0.1075</v>
      </c>
      <c r="K27" s="26">
        <v>0.11</v>
      </c>
      <c r="L27" s="26">
        <v>0.1125</v>
      </c>
      <c r="M27" s="26">
        <v>0.115</v>
      </c>
      <c r="N27" s="26">
        <v>0.11749999999999999</v>
      </c>
      <c r="O27" s="26">
        <v>0.12</v>
      </c>
      <c r="P27" s="26">
        <v>0.1225</v>
      </c>
      <c r="Q27" s="26">
        <v>0.125</v>
      </c>
      <c r="R27" s="26">
        <v>0.1275</v>
      </c>
      <c r="S27" s="26">
        <v>0.13</v>
      </c>
      <c r="T27" s="26">
        <v>0.13250000000000001</v>
      </c>
      <c r="U27" s="26">
        <v>0.13500000000000001</v>
      </c>
    </row>
    <row r="28" spans="1:23" ht="12.75" customHeight="1">
      <c r="A28" s="24" t="s">
        <v>26</v>
      </c>
      <c r="B28" s="25" t="s">
        <v>8</v>
      </c>
      <c r="C28" s="26">
        <f t="shared" ref="C28" si="73">C27+C26</f>
        <v>0.111</v>
      </c>
      <c r="D28" s="26">
        <f t="shared" ref="D28" si="74">D27+D26</f>
        <v>0.1138</v>
      </c>
      <c r="E28" s="26">
        <f t="shared" ref="E28" si="75">E27+E26</f>
        <v>0.1168</v>
      </c>
      <c r="F28" s="26">
        <f t="shared" ref="F28" si="76">F27+F26</f>
        <v>0.11960000000000001</v>
      </c>
      <c r="G28" s="26">
        <f t="shared" ref="G28" si="77">G27+G26</f>
        <v>0.1226</v>
      </c>
      <c r="H28" s="26">
        <f t="shared" ref="H28" si="78">H27+H26</f>
        <v>0.12539999999999998</v>
      </c>
      <c r="I28" s="26">
        <f t="shared" ref="I28" si="79">I27+I26</f>
        <v>0.12819999999999998</v>
      </c>
      <c r="J28" s="26">
        <f t="shared" ref="J28" si="80">J27+J26</f>
        <v>0.13119999999999998</v>
      </c>
      <c r="K28" s="26">
        <f t="shared" ref="K28" si="81">K27+K26</f>
        <v>0.13400000000000001</v>
      </c>
      <c r="L28" s="26">
        <f t="shared" ref="L28" si="82">L27+L26</f>
        <v>0.13700000000000001</v>
      </c>
      <c r="M28" s="26">
        <f t="shared" ref="M28" si="83">M27+M26</f>
        <v>0.13980000000000001</v>
      </c>
      <c r="N28" s="26">
        <f t="shared" ref="N28" si="84">N27+N26</f>
        <v>0.1426</v>
      </c>
      <c r="O28" s="26">
        <f t="shared" ref="O28" si="85">O27+O26</f>
        <v>0.14560000000000001</v>
      </c>
      <c r="P28" s="26">
        <f t="shared" ref="P28" si="86">P27+P26</f>
        <v>0.1484</v>
      </c>
      <c r="Q28" s="26">
        <f t="shared" ref="Q28" si="87">Q27+Q26</f>
        <v>0.1512</v>
      </c>
      <c r="R28" s="26">
        <f t="shared" ref="R28" si="88">R27+R26</f>
        <v>0.1542</v>
      </c>
      <c r="S28" s="26">
        <f t="shared" ref="S28" si="89">S27+S26</f>
        <v>0.157</v>
      </c>
      <c r="T28" s="26">
        <f t="shared" ref="T28" si="90">T27+T26</f>
        <v>0.1598</v>
      </c>
      <c r="U28" s="26">
        <f t="shared" ref="U28" si="91">U27+U26</f>
        <v>0.16260000000000002</v>
      </c>
      <c r="W28" s="349"/>
    </row>
    <row r="29" spans="1:23" ht="12.75" customHeight="1">
      <c r="A29" s="24" t="s">
        <v>26</v>
      </c>
      <c r="B29" s="25" t="s">
        <v>9</v>
      </c>
      <c r="C29" s="26">
        <f t="shared" ref="C29:U29" si="92">C27+(C26*2)</f>
        <v>0.13200000000000001</v>
      </c>
      <c r="D29" s="26">
        <f t="shared" si="92"/>
        <v>0.1351</v>
      </c>
      <c r="E29" s="26">
        <f t="shared" si="92"/>
        <v>0.1386</v>
      </c>
      <c r="F29" s="26">
        <f t="shared" si="92"/>
        <v>0.14169999999999999</v>
      </c>
      <c r="G29" s="26">
        <f t="shared" si="92"/>
        <v>0.1452</v>
      </c>
      <c r="H29" s="26">
        <f t="shared" si="92"/>
        <v>0.14829999999999999</v>
      </c>
      <c r="I29" s="26">
        <f t="shared" si="92"/>
        <v>0.15139999999999998</v>
      </c>
      <c r="J29" s="26">
        <f t="shared" si="92"/>
        <v>0.15489999999999998</v>
      </c>
      <c r="K29" s="26">
        <f t="shared" si="92"/>
        <v>0.158</v>
      </c>
      <c r="L29" s="26">
        <f t="shared" si="92"/>
        <v>0.1615</v>
      </c>
      <c r="M29" s="26">
        <f t="shared" si="92"/>
        <v>0.1646</v>
      </c>
      <c r="N29" s="26">
        <f t="shared" si="92"/>
        <v>0.16769999999999999</v>
      </c>
      <c r="O29" s="26">
        <f t="shared" si="92"/>
        <v>0.17119999999999999</v>
      </c>
      <c r="P29" s="26">
        <f t="shared" si="92"/>
        <v>0.17430000000000001</v>
      </c>
      <c r="Q29" s="26">
        <f t="shared" si="92"/>
        <v>0.1774</v>
      </c>
      <c r="R29" s="26">
        <f t="shared" si="92"/>
        <v>0.18090000000000001</v>
      </c>
      <c r="S29" s="26">
        <f t="shared" si="92"/>
        <v>0.184</v>
      </c>
      <c r="T29" s="26">
        <f t="shared" si="92"/>
        <v>0.18710000000000002</v>
      </c>
      <c r="U29" s="26">
        <f t="shared" si="92"/>
        <v>0.19020000000000001</v>
      </c>
      <c r="W29" s="350"/>
    </row>
    <row r="30" spans="1:23" ht="12.75" customHeight="1">
      <c r="A30" s="24" t="s">
        <v>26</v>
      </c>
      <c r="B30" s="25" t="s">
        <v>10</v>
      </c>
      <c r="C30" s="26">
        <f t="shared" ref="C30:U30" si="93">C27+(C26*3)</f>
        <v>0.153</v>
      </c>
      <c r="D30" s="26">
        <f t="shared" si="93"/>
        <v>0.15639999999999998</v>
      </c>
      <c r="E30" s="26">
        <f t="shared" si="93"/>
        <v>0.16039999999999999</v>
      </c>
      <c r="F30" s="26">
        <f t="shared" si="93"/>
        <v>0.1638</v>
      </c>
      <c r="G30" s="26">
        <f t="shared" si="93"/>
        <v>0.1678</v>
      </c>
      <c r="H30" s="26">
        <f t="shared" si="93"/>
        <v>0.17119999999999999</v>
      </c>
      <c r="I30" s="26">
        <f t="shared" si="93"/>
        <v>0.17459999999999998</v>
      </c>
      <c r="J30" s="26">
        <f t="shared" si="93"/>
        <v>0.17859999999999998</v>
      </c>
      <c r="K30" s="26">
        <f t="shared" si="93"/>
        <v>0.182</v>
      </c>
      <c r="L30" s="26">
        <f t="shared" si="93"/>
        <v>0.186</v>
      </c>
      <c r="M30" s="26">
        <f t="shared" si="93"/>
        <v>0.18940000000000001</v>
      </c>
      <c r="N30" s="26">
        <f t="shared" si="93"/>
        <v>0.1928</v>
      </c>
      <c r="O30" s="26">
        <f t="shared" si="93"/>
        <v>0.1968</v>
      </c>
      <c r="P30" s="26">
        <f t="shared" si="93"/>
        <v>0.20019999999999999</v>
      </c>
      <c r="Q30" s="26">
        <f t="shared" si="93"/>
        <v>0.2036</v>
      </c>
      <c r="R30" s="26">
        <f t="shared" si="93"/>
        <v>0.20760000000000001</v>
      </c>
      <c r="S30" s="26">
        <f t="shared" si="93"/>
        <v>0.21100000000000002</v>
      </c>
      <c r="T30" s="26">
        <f t="shared" si="93"/>
        <v>0.21440000000000001</v>
      </c>
      <c r="U30" s="26">
        <f t="shared" si="93"/>
        <v>0.21779999999999999</v>
      </c>
      <c r="W30" s="350"/>
    </row>
    <row r="31" spans="1:23" ht="12.75" customHeight="1">
      <c r="A31" s="24" t="s">
        <v>26</v>
      </c>
      <c r="B31" s="25" t="s">
        <v>11</v>
      </c>
      <c r="C31" s="26">
        <f t="shared" ref="C31:U31" si="94">C27+(C26*4)</f>
        <v>0.17399999999999999</v>
      </c>
      <c r="D31" s="26">
        <f t="shared" si="94"/>
        <v>0.1777</v>
      </c>
      <c r="E31" s="26">
        <f t="shared" si="94"/>
        <v>0.1822</v>
      </c>
      <c r="F31" s="26">
        <f t="shared" si="94"/>
        <v>0.18590000000000001</v>
      </c>
      <c r="G31" s="26">
        <f t="shared" si="94"/>
        <v>0.19040000000000001</v>
      </c>
      <c r="H31" s="26">
        <f t="shared" si="94"/>
        <v>0.19409999999999999</v>
      </c>
      <c r="I31" s="26">
        <f t="shared" si="94"/>
        <v>0.19779999999999998</v>
      </c>
      <c r="J31" s="26">
        <f t="shared" si="94"/>
        <v>0.20229999999999998</v>
      </c>
      <c r="K31" s="26">
        <f t="shared" si="94"/>
        <v>0.20600000000000002</v>
      </c>
      <c r="L31" s="26">
        <f t="shared" si="94"/>
        <v>0.21050000000000002</v>
      </c>
      <c r="M31" s="26">
        <f t="shared" si="94"/>
        <v>0.2142</v>
      </c>
      <c r="N31" s="26">
        <f t="shared" si="94"/>
        <v>0.21789999999999998</v>
      </c>
      <c r="O31" s="26">
        <f t="shared" si="94"/>
        <v>0.22239999999999999</v>
      </c>
      <c r="P31" s="26">
        <f t="shared" si="94"/>
        <v>0.2261</v>
      </c>
      <c r="Q31" s="26">
        <f t="shared" si="94"/>
        <v>0.2298</v>
      </c>
      <c r="R31" s="26">
        <f t="shared" si="94"/>
        <v>0.23430000000000001</v>
      </c>
      <c r="S31" s="26">
        <f t="shared" si="94"/>
        <v>0.23799999999999999</v>
      </c>
      <c r="T31" s="26">
        <f t="shared" si="94"/>
        <v>0.24170000000000003</v>
      </c>
      <c r="U31" s="26">
        <f t="shared" si="94"/>
        <v>0.24540000000000001</v>
      </c>
      <c r="W31" s="351"/>
    </row>
    <row r="32" spans="1:23" ht="12.75" customHeight="1">
      <c r="A32" s="24" t="s">
        <v>26</v>
      </c>
      <c r="B32" s="25" t="s">
        <v>12</v>
      </c>
      <c r="C32" s="26">
        <f t="shared" ref="C32:U32" si="95">C27+(C26*5)</f>
        <v>0.19500000000000001</v>
      </c>
      <c r="D32" s="26">
        <f t="shared" si="95"/>
        <v>0.19900000000000001</v>
      </c>
      <c r="E32" s="26">
        <f t="shared" si="95"/>
        <v>0.20400000000000001</v>
      </c>
      <c r="F32" s="26">
        <f t="shared" si="95"/>
        <v>0.20800000000000002</v>
      </c>
      <c r="G32" s="26">
        <f t="shared" si="95"/>
        <v>0.21299999999999999</v>
      </c>
      <c r="H32" s="26">
        <f t="shared" si="95"/>
        <v>0.217</v>
      </c>
      <c r="I32" s="26">
        <f t="shared" si="95"/>
        <v>0.22099999999999997</v>
      </c>
      <c r="J32" s="26">
        <f t="shared" si="95"/>
        <v>0.22599999999999998</v>
      </c>
      <c r="K32" s="26">
        <f t="shared" si="95"/>
        <v>0.22999999999999998</v>
      </c>
      <c r="L32" s="26">
        <f t="shared" si="95"/>
        <v>0.23499999999999999</v>
      </c>
      <c r="M32" s="26">
        <f t="shared" si="95"/>
        <v>0.23899999999999999</v>
      </c>
      <c r="N32" s="26">
        <f t="shared" si="95"/>
        <v>0.24299999999999999</v>
      </c>
      <c r="O32" s="26">
        <f t="shared" si="95"/>
        <v>0.248</v>
      </c>
      <c r="P32" s="26">
        <f t="shared" si="95"/>
        <v>0.252</v>
      </c>
      <c r="Q32" s="26">
        <f t="shared" si="95"/>
        <v>0.25600000000000001</v>
      </c>
      <c r="R32" s="26">
        <f t="shared" si="95"/>
        <v>0.26100000000000001</v>
      </c>
      <c r="S32" s="26">
        <f t="shared" si="95"/>
        <v>0.26500000000000001</v>
      </c>
      <c r="T32" s="26">
        <f t="shared" si="95"/>
        <v>0.26900000000000002</v>
      </c>
      <c r="U32" s="26">
        <f t="shared" si="95"/>
        <v>0.27300000000000002</v>
      </c>
    </row>
    <row r="33" spans="1:28" ht="12.75" customHeight="1">
      <c r="A33" s="70"/>
      <c r="B33" s="27"/>
      <c r="C33" s="72">
        <v>0</v>
      </c>
      <c r="D33" s="72">
        <v>0</v>
      </c>
      <c r="E33" s="72">
        <v>0</v>
      </c>
      <c r="F33" s="72">
        <v>0</v>
      </c>
      <c r="G33" s="72">
        <v>0</v>
      </c>
      <c r="H33" s="72">
        <v>0</v>
      </c>
      <c r="I33" s="72">
        <v>0</v>
      </c>
      <c r="J33" s="72">
        <v>0</v>
      </c>
      <c r="K33" s="72">
        <v>0</v>
      </c>
      <c r="L33" s="72">
        <v>0</v>
      </c>
      <c r="M33" s="72">
        <v>0</v>
      </c>
      <c r="N33" s="72">
        <v>0</v>
      </c>
      <c r="O33" s="72">
        <v>0</v>
      </c>
      <c r="P33" s="72">
        <v>0</v>
      </c>
      <c r="Q33" s="72">
        <v>0</v>
      </c>
      <c r="R33" s="72">
        <v>0</v>
      </c>
      <c r="S33" s="72">
        <v>0</v>
      </c>
      <c r="T33" s="72">
        <v>0</v>
      </c>
      <c r="U33" s="72">
        <v>0</v>
      </c>
    </row>
    <row r="34" spans="1:28" ht="12.75" customHeight="1">
      <c r="A34" s="24" t="s">
        <v>27</v>
      </c>
      <c r="B34" s="25" t="s">
        <v>7</v>
      </c>
      <c r="C34" s="26">
        <v>0.22600000000000001</v>
      </c>
      <c r="D34" s="26">
        <v>0.23300000000000001</v>
      </c>
      <c r="E34" s="26">
        <v>0.24</v>
      </c>
      <c r="F34" s="26">
        <v>0.247</v>
      </c>
      <c r="G34" s="26">
        <v>0.254</v>
      </c>
      <c r="H34" s="26">
        <v>0.26100000000000001</v>
      </c>
      <c r="I34" s="26">
        <v>0.26800000000000002</v>
      </c>
      <c r="J34" s="26">
        <v>0.27500000000000002</v>
      </c>
      <c r="K34" s="26">
        <v>0.28199999999999997</v>
      </c>
      <c r="L34" s="26">
        <v>0.28899999999999998</v>
      </c>
      <c r="M34" s="26">
        <v>0.29599999999999999</v>
      </c>
      <c r="N34" s="26">
        <v>0.30299999999999999</v>
      </c>
      <c r="O34" s="26">
        <v>0.31</v>
      </c>
      <c r="P34" s="26">
        <v>0.317</v>
      </c>
      <c r="Q34" s="26">
        <v>0.32400000000000001</v>
      </c>
      <c r="R34" s="26">
        <v>0.33100000000000002</v>
      </c>
      <c r="S34" s="26">
        <v>0.33800000000000002</v>
      </c>
      <c r="T34" s="26">
        <v>0.34499999999999997</v>
      </c>
      <c r="U34" s="26">
        <v>0.35199999999999998</v>
      </c>
    </row>
    <row r="35" spans="1:28" ht="12.75" customHeight="1">
      <c r="A35" s="24" t="s">
        <v>27</v>
      </c>
      <c r="B35" s="25" t="s">
        <v>8</v>
      </c>
      <c r="C35" s="26">
        <v>0.503</v>
      </c>
      <c r="D35" s="26">
        <v>0.52</v>
      </c>
      <c r="E35" s="26">
        <v>0.53800000000000003</v>
      </c>
      <c r="F35" s="26">
        <v>0.55500000000000005</v>
      </c>
      <c r="G35" s="26">
        <v>0.57299999999999995</v>
      </c>
      <c r="H35" s="26">
        <v>0.59</v>
      </c>
      <c r="I35" s="26">
        <v>0.60799999999999998</v>
      </c>
      <c r="J35" s="26">
        <v>0.626</v>
      </c>
      <c r="K35" s="26">
        <v>0.64400000000000002</v>
      </c>
      <c r="L35" s="26">
        <v>0.66200000000000003</v>
      </c>
      <c r="M35" s="26">
        <v>0.68</v>
      </c>
      <c r="N35" s="26">
        <v>0.69799999999999995</v>
      </c>
      <c r="O35" s="26">
        <v>0.71599999999999997</v>
      </c>
      <c r="P35" s="26">
        <v>0.73399999999999999</v>
      </c>
      <c r="Q35" s="26">
        <v>0.753</v>
      </c>
      <c r="R35" s="26">
        <v>0.77200000000000002</v>
      </c>
      <c r="S35" s="26">
        <v>0.79</v>
      </c>
      <c r="T35" s="26">
        <v>0.80900000000000005</v>
      </c>
      <c r="U35" s="26">
        <v>0.82799999999999996</v>
      </c>
      <c r="W35" s="349"/>
    </row>
    <row r="36" spans="1:28" ht="12.75" customHeight="1">
      <c r="A36" s="24" t="s">
        <v>27</v>
      </c>
      <c r="B36" s="25" t="s">
        <v>9</v>
      </c>
      <c r="C36" s="26">
        <v>0.503</v>
      </c>
      <c r="D36" s="26">
        <v>0.52</v>
      </c>
      <c r="E36" s="26">
        <v>0.53800000000000003</v>
      </c>
      <c r="F36" s="26">
        <v>0.55500000000000005</v>
      </c>
      <c r="G36" s="26">
        <v>0.57299999999999995</v>
      </c>
      <c r="H36" s="26">
        <v>0.59</v>
      </c>
      <c r="I36" s="26">
        <v>0.60799999999999998</v>
      </c>
      <c r="J36" s="26">
        <v>0.626</v>
      </c>
      <c r="K36" s="26">
        <v>0.64400000000000002</v>
      </c>
      <c r="L36" s="26">
        <v>0.66200000000000003</v>
      </c>
      <c r="M36" s="26">
        <v>0.68</v>
      </c>
      <c r="N36" s="26">
        <v>0.69799999999999995</v>
      </c>
      <c r="O36" s="26">
        <v>0.71599999999999997</v>
      </c>
      <c r="P36" s="26">
        <v>0.73399999999999999</v>
      </c>
      <c r="Q36" s="26">
        <v>0.753</v>
      </c>
      <c r="R36" s="26">
        <v>0.77200000000000002</v>
      </c>
      <c r="S36" s="26">
        <v>0.79</v>
      </c>
      <c r="T36" s="26">
        <v>0.80900000000000005</v>
      </c>
      <c r="U36" s="26">
        <v>0.82799999999999996</v>
      </c>
      <c r="W36" s="350"/>
    </row>
    <row r="37" spans="1:28" ht="12.75" customHeight="1">
      <c r="A37" s="24" t="s">
        <v>27</v>
      </c>
      <c r="B37" s="25" t="s">
        <v>10</v>
      </c>
      <c r="C37" s="26">
        <v>0.503</v>
      </c>
      <c r="D37" s="26">
        <v>0.52</v>
      </c>
      <c r="E37" s="26">
        <v>0.53800000000000003</v>
      </c>
      <c r="F37" s="26">
        <v>0.55500000000000005</v>
      </c>
      <c r="G37" s="26">
        <v>0.57299999999999995</v>
      </c>
      <c r="H37" s="26">
        <v>0.59</v>
      </c>
      <c r="I37" s="26">
        <v>0.60799999999999998</v>
      </c>
      <c r="J37" s="26">
        <v>0.626</v>
      </c>
      <c r="K37" s="26">
        <v>0.64400000000000002</v>
      </c>
      <c r="L37" s="26">
        <v>0.66200000000000003</v>
      </c>
      <c r="M37" s="26">
        <v>0.68</v>
      </c>
      <c r="N37" s="26">
        <v>0.69799999999999995</v>
      </c>
      <c r="O37" s="26">
        <v>0.71599999999999997</v>
      </c>
      <c r="P37" s="26">
        <v>0.73399999999999999</v>
      </c>
      <c r="Q37" s="26">
        <v>0.753</v>
      </c>
      <c r="R37" s="26">
        <v>0.77200000000000002</v>
      </c>
      <c r="S37" s="26">
        <v>0.79</v>
      </c>
      <c r="T37" s="26">
        <v>0.80900000000000005</v>
      </c>
      <c r="U37" s="26">
        <v>0.82799999999999996</v>
      </c>
      <c r="W37" s="350"/>
    </row>
    <row r="38" spans="1:28" ht="12.75" customHeight="1">
      <c r="A38" s="24" t="s">
        <v>27</v>
      </c>
      <c r="B38" s="25" t="s">
        <v>11</v>
      </c>
      <c r="C38" s="26">
        <v>0.503</v>
      </c>
      <c r="D38" s="26">
        <v>0.52</v>
      </c>
      <c r="E38" s="26">
        <v>0.53800000000000003</v>
      </c>
      <c r="F38" s="26">
        <v>0.55500000000000005</v>
      </c>
      <c r="G38" s="26">
        <v>0.57299999999999995</v>
      </c>
      <c r="H38" s="26">
        <v>0.59</v>
      </c>
      <c r="I38" s="26">
        <v>0.60799999999999998</v>
      </c>
      <c r="J38" s="26">
        <v>0.626</v>
      </c>
      <c r="K38" s="26">
        <v>0.64400000000000002</v>
      </c>
      <c r="L38" s="26">
        <v>0.66200000000000003</v>
      </c>
      <c r="M38" s="26">
        <v>0.68</v>
      </c>
      <c r="N38" s="26">
        <v>0.69799999999999995</v>
      </c>
      <c r="O38" s="26">
        <v>0.71599999999999997</v>
      </c>
      <c r="P38" s="26">
        <v>0.73399999999999999</v>
      </c>
      <c r="Q38" s="26">
        <v>0.753</v>
      </c>
      <c r="R38" s="26">
        <v>0.77200000000000002</v>
      </c>
      <c r="S38" s="26">
        <v>0.79</v>
      </c>
      <c r="T38" s="26">
        <v>0.80900000000000005</v>
      </c>
      <c r="U38" s="26">
        <v>0.82799999999999996</v>
      </c>
      <c r="W38" s="351"/>
    </row>
    <row r="39" spans="1:28" ht="12.75" customHeight="1">
      <c r="A39" s="24" t="s">
        <v>27</v>
      </c>
      <c r="B39" s="25" t="s">
        <v>12</v>
      </c>
      <c r="C39" s="26">
        <v>0.503</v>
      </c>
      <c r="D39" s="26">
        <v>0.52</v>
      </c>
      <c r="E39" s="26">
        <v>0.53800000000000003</v>
      </c>
      <c r="F39" s="26">
        <v>0.55500000000000005</v>
      </c>
      <c r="G39" s="26">
        <v>0.57299999999999995</v>
      </c>
      <c r="H39" s="26">
        <v>0.59</v>
      </c>
      <c r="I39" s="26">
        <v>0.60799999999999998</v>
      </c>
      <c r="J39" s="26">
        <v>0.626</v>
      </c>
      <c r="K39" s="26">
        <v>0.64400000000000002</v>
      </c>
      <c r="L39" s="26">
        <v>0.66200000000000003</v>
      </c>
      <c r="M39" s="26">
        <v>0.68</v>
      </c>
      <c r="N39" s="26">
        <v>0.69799999999999995</v>
      </c>
      <c r="O39" s="26">
        <v>0.71599999999999997</v>
      </c>
      <c r="P39" s="26">
        <v>0.73399999999999999</v>
      </c>
      <c r="Q39" s="26">
        <v>0.753</v>
      </c>
      <c r="R39" s="26">
        <v>0.77200000000000002</v>
      </c>
      <c r="S39" s="26">
        <v>0.79</v>
      </c>
      <c r="T39" s="26">
        <v>0.80900000000000005</v>
      </c>
      <c r="U39" s="26">
        <v>0.82799999999999996</v>
      </c>
    </row>
    <row r="40" spans="1:28" ht="12.75" customHeight="1">
      <c r="A40" s="70"/>
      <c r="B40" s="27"/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  <c r="S40" s="72">
        <v>0</v>
      </c>
      <c r="T40" s="72">
        <v>0</v>
      </c>
      <c r="U40" s="72">
        <v>0</v>
      </c>
    </row>
    <row r="41" spans="1:28" ht="12.75" customHeight="1">
      <c r="A41" s="24" t="s">
        <v>28</v>
      </c>
      <c r="B41" s="25" t="s">
        <v>7</v>
      </c>
      <c r="C41" s="26">
        <v>0.24</v>
      </c>
      <c r="D41" s="26">
        <v>0.245</v>
      </c>
      <c r="E41" s="26">
        <v>0.25</v>
      </c>
      <c r="F41" s="26">
        <v>0.255</v>
      </c>
      <c r="G41" s="26">
        <v>0.26</v>
      </c>
      <c r="H41" s="26">
        <v>0.26500000000000001</v>
      </c>
      <c r="I41" s="26">
        <v>0.27</v>
      </c>
      <c r="J41" s="26">
        <v>0.27500000000000002</v>
      </c>
      <c r="K41" s="26">
        <v>0.28000000000000003</v>
      </c>
      <c r="L41" s="26">
        <v>0.28499999999999998</v>
      </c>
      <c r="M41" s="26">
        <v>0.28999999999999998</v>
      </c>
      <c r="N41" s="26">
        <v>0.29499999999999998</v>
      </c>
      <c r="O41" s="26">
        <v>0.3</v>
      </c>
      <c r="P41" s="26">
        <v>0.30499999999999999</v>
      </c>
      <c r="Q41" s="26">
        <v>0.31</v>
      </c>
      <c r="R41" s="26">
        <v>0.315</v>
      </c>
      <c r="S41" s="26">
        <v>0.32</v>
      </c>
      <c r="T41" s="26">
        <v>0.32500000000000001</v>
      </c>
      <c r="U41" s="26">
        <v>0.33</v>
      </c>
    </row>
    <row r="42" spans="1:28" ht="12.75" customHeight="1">
      <c r="A42" s="24" t="s">
        <v>28</v>
      </c>
      <c r="B42" s="25" t="s">
        <v>8</v>
      </c>
      <c r="C42" s="26">
        <v>0.53800000000000003</v>
      </c>
      <c r="D42" s="26">
        <v>0.55000000000000004</v>
      </c>
      <c r="E42" s="26">
        <v>0.56299999999999994</v>
      </c>
      <c r="F42" s="26">
        <v>0.57499999999999996</v>
      </c>
      <c r="G42" s="26">
        <v>0.58799999999999997</v>
      </c>
      <c r="H42" s="26">
        <v>0.6</v>
      </c>
      <c r="I42" s="26">
        <v>0.61299999999999999</v>
      </c>
      <c r="J42" s="26">
        <v>0.626</v>
      </c>
      <c r="K42" s="26">
        <v>0.63800000000000001</v>
      </c>
      <c r="L42" s="26">
        <v>0.65100000000000002</v>
      </c>
      <c r="M42" s="26">
        <v>0.66400000000000003</v>
      </c>
      <c r="N42" s="26">
        <v>0.67700000000000005</v>
      </c>
      <c r="O42" s="26">
        <v>0.69</v>
      </c>
      <c r="P42" s="26">
        <v>0.70299999999999996</v>
      </c>
      <c r="Q42" s="26">
        <v>0.71599999999999997</v>
      </c>
      <c r="R42" s="26">
        <v>0.72899999999999998</v>
      </c>
      <c r="S42" s="26">
        <v>0.74199999999999999</v>
      </c>
      <c r="T42" s="26">
        <v>0.75600000000000001</v>
      </c>
      <c r="U42" s="26">
        <v>0.76900000000000002</v>
      </c>
      <c r="V42" s="3"/>
      <c r="W42" s="349"/>
      <c r="X42" s="3"/>
      <c r="Y42" s="3"/>
      <c r="Z42" s="3"/>
      <c r="AA42" s="3"/>
      <c r="AB42" s="3"/>
    </row>
    <row r="43" spans="1:28" ht="12.75" customHeight="1">
      <c r="A43" s="24" t="s">
        <v>28</v>
      </c>
      <c r="B43" s="25" t="s">
        <v>9</v>
      </c>
      <c r="C43" s="26">
        <v>0.53800000000000003</v>
      </c>
      <c r="D43" s="26">
        <v>0.55000000000000004</v>
      </c>
      <c r="E43" s="26">
        <v>0.56299999999999994</v>
      </c>
      <c r="F43" s="26">
        <v>0.57499999999999996</v>
      </c>
      <c r="G43" s="26">
        <v>0.58799999999999997</v>
      </c>
      <c r="H43" s="26">
        <v>0.6</v>
      </c>
      <c r="I43" s="26">
        <v>0.61299999999999999</v>
      </c>
      <c r="J43" s="26">
        <v>0.626</v>
      </c>
      <c r="K43" s="26">
        <v>0.63800000000000001</v>
      </c>
      <c r="L43" s="26">
        <v>0.65100000000000002</v>
      </c>
      <c r="M43" s="26">
        <v>0.66400000000000003</v>
      </c>
      <c r="N43" s="26">
        <v>0.67700000000000005</v>
      </c>
      <c r="O43" s="26">
        <v>0.69</v>
      </c>
      <c r="P43" s="26">
        <v>0.70299999999999996</v>
      </c>
      <c r="Q43" s="26">
        <v>0.71599999999999997</v>
      </c>
      <c r="R43" s="26">
        <v>0.72899999999999998</v>
      </c>
      <c r="S43" s="26">
        <v>0.74199999999999999</v>
      </c>
      <c r="T43" s="26">
        <v>0.75600000000000001</v>
      </c>
      <c r="U43" s="26">
        <v>0.76900000000000002</v>
      </c>
      <c r="V43" s="3"/>
      <c r="W43" s="350"/>
      <c r="X43" s="3"/>
      <c r="Y43" s="3"/>
      <c r="Z43" s="3"/>
      <c r="AA43" s="3"/>
      <c r="AB43" s="3"/>
    </row>
    <row r="44" spans="1:28" ht="12.75" customHeight="1">
      <c r="A44" s="24" t="s">
        <v>28</v>
      </c>
      <c r="B44" s="25" t="s">
        <v>10</v>
      </c>
      <c r="C44" s="26">
        <v>0.53800000000000003</v>
      </c>
      <c r="D44" s="26">
        <v>0.55000000000000004</v>
      </c>
      <c r="E44" s="26">
        <v>0.56299999999999994</v>
      </c>
      <c r="F44" s="26">
        <v>0.57499999999999996</v>
      </c>
      <c r="G44" s="26">
        <v>0.58799999999999997</v>
      </c>
      <c r="H44" s="26">
        <v>0.6</v>
      </c>
      <c r="I44" s="26">
        <v>0.61299999999999999</v>
      </c>
      <c r="J44" s="26">
        <v>0.626</v>
      </c>
      <c r="K44" s="26">
        <v>0.63800000000000001</v>
      </c>
      <c r="L44" s="26">
        <v>0.65100000000000002</v>
      </c>
      <c r="M44" s="26">
        <v>0.66400000000000003</v>
      </c>
      <c r="N44" s="26">
        <v>0.67700000000000005</v>
      </c>
      <c r="O44" s="26">
        <v>0.69</v>
      </c>
      <c r="P44" s="26">
        <v>0.70299999999999996</v>
      </c>
      <c r="Q44" s="26">
        <v>0.71599999999999997</v>
      </c>
      <c r="R44" s="26">
        <v>0.72899999999999998</v>
      </c>
      <c r="S44" s="26">
        <v>0.74199999999999999</v>
      </c>
      <c r="T44" s="26">
        <v>0.75600000000000001</v>
      </c>
      <c r="U44" s="26">
        <v>0.76900000000000002</v>
      </c>
      <c r="V44" s="3"/>
      <c r="W44" s="350"/>
      <c r="X44" s="3"/>
      <c r="Y44" s="3"/>
      <c r="Z44" s="3"/>
      <c r="AA44" s="3"/>
      <c r="AB44" s="3"/>
    </row>
    <row r="45" spans="1:28" ht="12.75" customHeight="1">
      <c r="A45" s="24" t="s">
        <v>28</v>
      </c>
      <c r="B45" s="25" t="s">
        <v>11</v>
      </c>
      <c r="C45" s="26">
        <v>0.53800000000000003</v>
      </c>
      <c r="D45" s="26">
        <v>0.55000000000000004</v>
      </c>
      <c r="E45" s="26">
        <v>0.56299999999999994</v>
      </c>
      <c r="F45" s="26">
        <v>0.57499999999999996</v>
      </c>
      <c r="G45" s="26">
        <v>0.58799999999999997</v>
      </c>
      <c r="H45" s="26">
        <v>0.6</v>
      </c>
      <c r="I45" s="26">
        <v>0.61299999999999999</v>
      </c>
      <c r="J45" s="26">
        <v>0.626</v>
      </c>
      <c r="K45" s="26">
        <v>0.63800000000000001</v>
      </c>
      <c r="L45" s="26">
        <v>0.65100000000000002</v>
      </c>
      <c r="M45" s="26">
        <v>0.66400000000000003</v>
      </c>
      <c r="N45" s="26">
        <v>0.67700000000000005</v>
      </c>
      <c r="O45" s="26">
        <v>0.69</v>
      </c>
      <c r="P45" s="26">
        <v>0.70299999999999996</v>
      </c>
      <c r="Q45" s="26">
        <v>0.71599999999999997</v>
      </c>
      <c r="R45" s="26">
        <v>0.72899999999999998</v>
      </c>
      <c r="S45" s="26">
        <v>0.74199999999999999</v>
      </c>
      <c r="T45" s="26">
        <v>0.75600000000000001</v>
      </c>
      <c r="U45" s="26">
        <v>0.76900000000000002</v>
      </c>
      <c r="V45" s="3"/>
      <c r="W45" s="351"/>
      <c r="X45" s="3"/>
      <c r="Y45" s="3"/>
      <c r="Z45" s="3"/>
      <c r="AA45" s="3"/>
      <c r="AB45" s="3"/>
    </row>
    <row r="46" spans="1:28" ht="12.75" customHeight="1">
      <c r="A46" s="24" t="s">
        <v>28</v>
      </c>
      <c r="B46" s="25" t="s">
        <v>12</v>
      </c>
      <c r="C46" s="26">
        <v>0.53800000000000003</v>
      </c>
      <c r="D46" s="26">
        <v>0.55000000000000004</v>
      </c>
      <c r="E46" s="26">
        <v>0.56299999999999994</v>
      </c>
      <c r="F46" s="26">
        <v>0.57499999999999996</v>
      </c>
      <c r="G46" s="26">
        <v>0.58799999999999997</v>
      </c>
      <c r="H46" s="26">
        <v>0.6</v>
      </c>
      <c r="I46" s="26">
        <v>0.61299999999999999</v>
      </c>
      <c r="J46" s="26">
        <v>0.626</v>
      </c>
      <c r="K46" s="26">
        <v>0.63800000000000001</v>
      </c>
      <c r="L46" s="26">
        <v>0.65100000000000002</v>
      </c>
      <c r="M46" s="26">
        <v>0.66400000000000003</v>
      </c>
      <c r="N46" s="26">
        <v>0.67700000000000005</v>
      </c>
      <c r="O46" s="26">
        <v>0.69</v>
      </c>
      <c r="P46" s="26">
        <v>0.70299999999999996</v>
      </c>
      <c r="Q46" s="26">
        <v>0.71599999999999997</v>
      </c>
      <c r="R46" s="26">
        <v>0.72899999999999998</v>
      </c>
      <c r="S46" s="26">
        <v>0.74199999999999999</v>
      </c>
      <c r="T46" s="26">
        <v>0.75600000000000001</v>
      </c>
      <c r="U46" s="26">
        <v>0.76900000000000002</v>
      </c>
      <c r="V46" s="3"/>
      <c r="W46" s="3"/>
      <c r="X46" s="3"/>
      <c r="Y46" s="3"/>
      <c r="Z46" s="3"/>
      <c r="AA46" s="3"/>
      <c r="AB46" s="3"/>
    </row>
    <row r="47" spans="1:28" ht="12.75" customHeight="1">
      <c r="A47" s="70"/>
      <c r="B47" s="73"/>
      <c r="C47" s="72">
        <v>0</v>
      </c>
      <c r="D47" s="72">
        <v>0</v>
      </c>
      <c r="E47" s="72">
        <v>0</v>
      </c>
      <c r="F47" s="72">
        <v>0</v>
      </c>
      <c r="G47" s="72">
        <v>0</v>
      </c>
      <c r="H47" s="72">
        <v>0</v>
      </c>
      <c r="I47" s="72">
        <v>0</v>
      </c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2">
        <v>0</v>
      </c>
      <c r="R47" s="72">
        <v>0</v>
      </c>
      <c r="S47" s="72">
        <v>0</v>
      </c>
      <c r="T47" s="72">
        <v>0</v>
      </c>
      <c r="U47" s="72">
        <v>0</v>
      </c>
      <c r="V47" s="3"/>
      <c r="W47" s="3"/>
      <c r="X47" s="3"/>
      <c r="Y47" s="3"/>
      <c r="Z47" s="3"/>
      <c r="AA47" s="3"/>
      <c r="AB47" s="3"/>
    </row>
    <row r="48" spans="1:28" ht="12.75" customHeight="1">
      <c r="A48" s="24" t="s">
        <v>29</v>
      </c>
      <c r="B48" s="25" t="s">
        <v>7</v>
      </c>
      <c r="C48" s="26">
        <v>0.20799999999999999</v>
      </c>
      <c r="D48" s="26">
        <v>0.214</v>
      </c>
      <c r="E48" s="26">
        <v>0.22</v>
      </c>
      <c r="F48" s="26">
        <v>0.22600000000000001</v>
      </c>
      <c r="G48" s="26">
        <v>0.23200000000000001</v>
      </c>
      <c r="H48" s="26">
        <v>0.23799999999999999</v>
      </c>
      <c r="I48" s="26">
        <v>0.24399999999999999</v>
      </c>
      <c r="J48" s="26">
        <v>0.25</v>
      </c>
      <c r="K48" s="26">
        <v>0.25600000000000001</v>
      </c>
      <c r="L48" s="26">
        <v>0.26200000000000001</v>
      </c>
      <c r="M48" s="26">
        <v>0.26800000000000002</v>
      </c>
      <c r="N48" s="26">
        <v>0.27400000000000002</v>
      </c>
      <c r="O48" s="26">
        <v>0.28000000000000003</v>
      </c>
      <c r="P48" s="26">
        <v>0.28599999999999998</v>
      </c>
      <c r="Q48" s="26">
        <v>0.29199999999999998</v>
      </c>
      <c r="R48" s="26">
        <v>0.29799999999999999</v>
      </c>
      <c r="S48" s="26">
        <v>0.30399999999999999</v>
      </c>
      <c r="T48" s="26">
        <v>0.31</v>
      </c>
      <c r="U48" s="26">
        <v>0.316</v>
      </c>
      <c r="V48" s="3"/>
      <c r="W48" s="3"/>
      <c r="X48" s="3"/>
      <c r="Y48" s="3"/>
      <c r="Z48" s="3"/>
      <c r="AA48" s="3"/>
      <c r="AB48" s="3"/>
    </row>
    <row r="49" spans="1:28" ht="12.75" customHeight="1">
      <c r="A49" s="24" t="s">
        <v>29</v>
      </c>
      <c r="B49" s="25" t="s">
        <v>8</v>
      </c>
      <c r="C49" s="26">
        <v>0.4955</v>
      </c>
      <c r="D49" s="26">
        <v>0.51139999999999997</v>
      </c>
      <c r="E49" s="26">
        <v>0.52739999999999998</v>
      </c>
      <c r="F49" s="26">
        <v>0.54349999999999998</v>
      </c>
      <c r="G49" s="26">
        <v>0.55969999999999998</v>
      </c>
      <c r="H49" s="26">
        <v>0.57599999999999996</v>
      </c>
      <c r="I49" s="26">
        <v>0.59230000000000005</v>
      </c>
      <c r="J49" s="26">
        <v>0.60880000000000001</v>
      </c>
      <c r="K49" s="26">
        <v>0.625</v>
      </c>
      <c r="L49" s="26">
        <v>0.64200000000000002</v>
      </c>
      <c r="M49" s="26">
        <v>0.65900000000000003</v>
      </c>
      <c r="N49" s="26">
        <v>0.67500000000000004</v>
      </c>
      <c r="O49" s="26">
        <v>0.69199999999999995</v>
      </c>
      <c r="P49" s="26">
        <v>0.70899999999999996</v>
      </c>
      <c r="Q49" s="26">
        <v>0.72599999999999998</v>
      </c>
      <c r="R49" s="26">
        <v>0.74299999999999999</v>
      </c>
      <c r="S49" s="26">
        <v>0.76</v>
      </c>
      <c r="T49" s="26">
        <v>0.77800000000000002</v>
      </c>
      <c r="U49" s="26">
        <v>0.79500000000000004</v>
      </c>
      <c r="V49" s="3"/>
      <c r="W49" s="349"/>
      <c r="X49" s="3"/>
      <c r="Y49" s="3"/>
      <c r="Z49" s="3"/>
      <c r="AA49" s="3"/>
      <c r="AB49" s="3"/>
    </row>
    <row r="50" spans="1:28" ht="12.75" customHeight="1">
      <c r="A50" s="24" t="s">
        <v>29</v>
      </c>
      <c r="B50" s="25" t="s">
        <v>9</v>
      </c>
      <c r="C50" s="26">
        <v>0.4955</v>
      </c>
      <c r="D50" s="26">
        <v>0.51139999999999997</v>
      </c>
      <c r="E50" s="26">
        <v>0.52739999999999998</v>
      </c>
      <c r="F50" s="26">
        <v>0.54349999999999998</v>
      </c>
      <c r="G50" s="26">
        <v>0.55969999999999998</v>
      </c>
      <c r="H50" s="26">
        <v>0.57599999999999996</v>
      </c>
      <c r="I50" s="26">
        <v>0.59230000000000005</v>
      </c>
      <c r="J50" s="26">
        <v>0.60880000000000001</v>
      </c>
      <c r="K50" s="26">
        <v>0.625</v>
      </c>
      <c r="L50" s="26">
        <v>0.64200000000000002</v>
      </c>
      <c r="M50" s="26">
        <v>0.65900000000000003</v>
      </c>
      <c r="N50" s="26">
        <v>0.67500000000000004</v>
      </c>
      <c r="O50" s="26">
        <v>0.69199999999999995</v>
      </c>
      <c r="P50" s="26">
        <v>0.70899999999999996</v>
      </c>
      <c r="Q50" s="26">
        <v>0.72599999999999998</v>
      </c>
      <c r="R50" s="26">
        <v>0.74299999999999999</v>
      </c>
      <c r="S50" s="26">
        <v>0.76</v>
      </c>
      <c r="T50" s="26">
        <v>0.77800000000000002</v>
      </c>
      <c r="U50" s="26">
        <v>0.79500000000000004</v>
      </c>
      <c r="V50" s="3"/>
      <c r="W50" s="350"/>
      <c r="X50" s="3"/>
      <c r="Y50" s="3"/>
      <c r="Z50" s="3"/>
      <c r="AA50" s="3"/>
      <c r="AB50" s="3"/>
    </row>
    <row r="51" spans="1:28" ht="12.75" customHeight="1">
      <c r="A51" s="24" t="s">
        <v>29</v>
      </c>
      <c r="B51" s="25" t="s">
        <v>10</v>
      </c>
      <c r="C51" s="26">
        <v>0.4955</v>
      </c>
      <c r="D51" s="26">
        <v>0.51139999999999997</v>
      </c>
      <c r="E51" s="26">
        <v>0.52739999999999998</v>
      </c>
      <c r="F51" s="26">
        <v>0.54349999999999998</v>
      </c>
      <c r="G51" s="26">
        <v>0.55969999999999998</v>
      </c>
      <c r="H51" s="26">
        <v>0.57599999999999996</v>
      </c>
      <c r="I51" s="26">
        <v>0.59230000000000005</v>
      </c>
      <c r="J51" s="26">
        <v>0.60880000000000001</v>
      </c>
      <c r="K51" s="26">
        <v>0.625</v>
      </c>
      <c r="L51" s="26">
        <v>0.64200000000000002</v>
      </c>
      <c r="M51" s="26">
        <v>0.65900000000000003</v>
      </c>
      <c r="N51" s="26">
        <v>0.67500000000000004</v>
      </c>
      <c r="O51" s="26">
        <v>0.69199999999999995</v>
      </c>
      <c r="P51" s="26">
        <v>0.70899999999999996</v>
      </c>
      <c r="Q51" s="26">
        <v>0.72599999999999998</v>
      </c>
      <c r="R51" s="26">
        <v>0.74299999999999999</v>
      </c>
      <c r="S51" s="26">
        <v>0.76</v>
      </c>
      <c r="T51" s="26">
        <v>0.77800000000000002</v>
      </c>
      <c r="U51" s="26">
        <v>0.79500000000000004</v>
      </c>
      <c r="V51" s="3"/>
      <c r="W51" s="350"/>
      <c r="X51" s="3"/>
      <c r="Y51" s="3"/>
      <c r="Z51" s="3"/>
      <c r="AA51" s="3"/>
      <c r="AB51" s="3"/>
    </row>
    <row r="52" spans="1:28" ht="12.75" customHeight="1">
      <c r="A52" s="24" t="s">
        <v>29</v>
      </c>
      <c r="B52" s="25" t="s">
        <v>11</v>
      </c>
      <c r="C52" s="26">
        <v>0.4955</v>
      </c>
      <c r="D52" s="26">
        <v>0.51139999999999997</v>
      </c>
      <c r="E52" s="26">
        <v>0.52739999999999998</v>
      </c>
      <c r="F52" s="26">
        <v>0.54349999999999998</v>
      </c>
      <c r="G52" s="26">
        <v>0.55969999999999998</v>
      </c>
      <c r="H52" s="26">
        <v>0.57599999999999996</v>
      </c>
      <c r="I52" s="26">
        <v>0.59230000000000005</v>
      </c>
      <c r="J52" s="26">
        <v>0.60880000000000001</v>
      </c>
      <c r="K52" s="26">
        <v>0.625</v>
      </c>
      <c r="L52" s="26">
        <v>0.64200000000000002</v>
      </c>
      <c r="M52" s="26">
        <v>0.65900000000000003</v>
      </c>
      <c r="N52" s="26">
        <v>0.67500000000000004</v>
      </c>
      <c r="O52" s="26">
        <v>0.69199999999999995</v>
      </c>
      <c r="P52" s="26">
        <v>0.70899999999999996</v>
      </c>
      <c r="Q52" s="26">
        <v>0.72599999999999998</v>
      </c>
      <c r="R52" s="26">
        <v>0.74299999999999999</v>
      </c>
      <c r="S52" s="26">
        <v>0.76</v>
      </c>
      <c r="T52" s="26">
        <v>0.77800000000000002</v>
      </c>
      <c r="U52" s="26">
        <v>0.79500000000000004</v>
      </c>
      <c r="V52" s="3"/>
      <c r="W52" s="351"/>
      <c r="X52" s="3"/>
      <c r="Y52" s="3"/>
      <c r="Z52" s="3"/>
      <c r="AA52" s="3"/>
      <c r="AB52" s="3"/>
    </row>
    <row r="53" spans="1:28" ht="12.75" customHeight="1">
      <c r="A53" s="24" t="s">
        <v>29</v>
      </c>
      <c r="B53" s="25" t="s">
        <v>12</v>
      </c>
      <c r="C53" s="26">
        <v>0.4955</v>
      </c>
      <c r="D53" s="26">
        <v>0.51139999999999997</v>
      </c>
      <c r="E53" s="26">
        <v>0.52739999999999998</v>
      </c>
      <c r="F53" s="26">
        <v>0.54349999999999998</v>
      </c>
      <c r="G53" s="26">
        <v>0.55969999999999998</v>
      </c>
      <c r="H53" s="26">
        <v>0.57599999999999996</v>
      </c>
      <c r="I53" s="26">
        <v>0.59230000000000005</v>
      </c>
      <c r="J53" s="26">
        <v>0.60880000000000001</v>
      </c>
      <c r="K53" s="26">
        <v>0.625</v>
      </c>
      <c r="L53" s="26">
        <v>0.64200000000000002</v>
      </c>
      <c r="M53" s="26">
        <v>0.65900000000000003</v>
      </c>
      <c r="N53" s="26">
        <v>0.67500000000000004</v>
      </c>
      <c r="O53" s="26">
        <v>0.69199999999999995</v>
      </c>
      <c r="P53" s="26">
        <v>0.70899999999999996</v>
      </c>
      <c r="Q53" s="26">
        <v>0.72599999999999998</v>
      </c>
      <c r="R53" s="26">
        <v>0.74299999999999999</v>
      </c>
      <c r="S53" s="26">
        <v>0.76</v>
      </c>
      <c r="T53" s="26">
        <v>0.77800000000000002</v>
      </c>
      <c r="U53" s="26">
        <v>0.79500000000000004</v>
      </c>
      <c r="V53" s="3"/>
      <c r="W53" s="3"/>
      <c r="X53" s="3"/>
      <c r="Y53" s="3"/>
      <c r="Z53" s="3"/>
      <c r="AA53" s="3"/>
      <c r="AB53" s="3"/>
    </row>
    <row r="54" spans="1:28" ht="12.75" customHeight="1">
      <c r="A54" s="70"/>
      <c r="B54" s="73"/>
      <c r="C54" s="72">
        <v>0</v>
      </c>
      <c r="D54" s="72">
        <v>0</v>
      </c>
      <c r="E54" s="72">
        <v>0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72">
        <v>0</v>
      </c>
      <c r="L54" s="72">
        <v>0</v>
      </c>
      <c r="M54" s="72">
        <v>0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72">
        <v>0</v>
      </c>
      <c r="T54" s="72">
        <v>0</v>
      </c>
      <c r="U54" s="72">
        <v>0</v>
      </c>
      <c r="V54" s="3"/>
      <c r="W54" s="3"/>
      <c r="X54" s="3"/>
      <c r="Y54" s="3"/>
      <c r="Z54" s="3"/>
      <c r="AA54" s="3"/>
      <c r="AB54" s="3"/>
    </row>
    <row r="55" spans="1:28" ht="12.75" customHeight="1">
      <c r="A55" s="24" t="s">
        <v>30</v>
      </c>
      <c r="B55" s="25" t="s">
        <v>7</v>
      </c>
      <c r="C55" s="26">
        <v>0.16</v>
      </c>
      <c r="D55" s="26">
        <v>0.16500000000000001</v>
      </c>
      <c r="E55" s="26">
        <v>0.17</v>
      </c>
      <c r="F55" s="26">
        <v>0.17499999999999999</v>
      </c>
      <c r="G55" s="26">
        <v>0.18</v>
      </c>
      <c r="H55" s="26">
        <v>0.185</v>
      </c>
      <c r="I55" s="26">
        <v>0.19</v>
      </c>
      <c r="J55" s="26">
        <v>0.19500000000000001</v>
      </c>
      <c r="K55" s="26">
        <v>0.2</v>
      </c>
      <c r="L55" s="26">
        <v>0.20499999999999999</v>
      </c>
      <c r="M55" s="26">
        <v>0.21</v>
      </c>
      <c r="N55" s="26">
        <v>0.215</v>
      </c>
      <c r="O55" s="26">
        <v>0.22</v>
      </c>
      <c r="P55" s="26">
        <v>0.22500000000000001</v>
      </c>
      <c r="Q55" s="26">
        <v>0.23</v>
      </c>
      <c r="R55" s="26">
        <v>0.23499999999999999</v>
      </c>
      <c r="S55" s="26">
        <v>0.24</v>
      </c>
      <c r="T55" s="26">
        <v>0.245</v>
      </c>
      <c r="U55" s="26">
        <v>0.25</v>
      </c>
      <c r="V55" s="3"/>
      <c r="W55" s="3"/>
      <c r="X55" s="3"/>
      <c r="Y55" s="3"/>
      <c r="Z55" s="3"/>
      <c r="AA55" s="3"/>
      <c r="AB55" s="3"/>
    </row>
    <row r="56" spans="1:28" ht="12.75" customHeight="1">
      <c r="A56" s="24" t="s">
        <v>30</v>
      </c>
      <c r="B56" s="25" t="s">
        <v>8</v>
      </c>
      <c r="C56" s="26">
        <v>0.34599999999999997</v>
      </c>
      <c r="D56" s="26">
        <v>0.35699999999999998</v>
      </c>
      <c r="E56" s="26">
        <v>0.36899999999999999</v>
      </c>
      <c r="F56" s="26">
        <v>0.38100000000000001</v>
      </c>
      <c r="G56" s="26">
        <v>0.39200000000000002</v>
      </c>
      <c r="H56" s="26">
        <v>0.40400000000000003</v>
      </c>
      <c r="I56" s="26">
        <v>0.41599999999999998</v>
      </c>
      <c r="J56" s="26">
        <v>0.42799999999999999</v>
      </c>
      <c r="K56" s="26">
        <v>0.44</v>
      </c>
      <c r="L56" s="26">
        <v>0.45200000000000001</v>
      </c>
      <c r="M56" s="26">
        <v>0.46400000000000002</v>
      </c>
      <c r="N56" s="26">
        <v>0.47599999999999998</v>
      </c>
      <c r="O56" s="26">
        <v>0.48799999999999999</v>
      </c>
      <c r="P56" s="26">
        <v>0.501</v>
      </c>
      <c r="Q56" s="26">
        <v>0.51300000000000001</v>
      </c>
      <c r="R56" s="26">
        <v>0.52500000000000002</v>
      </c>
      <c r="S56" s="26">
        <v>0.53800000000000003</v>
      </c>
      <c r="T56" s="26">
        <v>0.55000000000000004</v>
      </c>
      <c r="U56" s="26">
        <v>0.56299999999999994</v>
      </c>
      <c r="V56" s="3"/>
      <c r="W56" s="349"/>
      <c r="X56" s="3"/>
      <c r="Y56" s="3"/>
      <c r="Z56" s="3"/>
      <c r="AA56" s="3"/>
      <c r="AB56" s="3"/>
    </row>
    <row r="57" spans="1:28" ht="12.75" customHeight="1">
      <c r="A57" s="24" t="s">
        <v>30</v>
      </c>
      <c r="B57" s="25" t="s">
        <v>9</v>
      </c>
      <c r="C57" s="26">
        <v>0.34599999999999997</v>
      </c>
      <c r="D57" s="26">
        <v>0.35699999999999998</v>
      </c>
      <c r="E57" s="26">
        <v>0.36899999999999999</v>
      </c>
      <c r="F57" s="26">
        <v>0.38100000000000001</v>
      </c>
      <c r="G57" s="26">
        <v>0.39200000000000002</v>
      </c>
      <c r="H57" s="26">
        <v>0.40400000000000003</v>
      </c>
      <c r="I57" s="26">
        <v>0.41599999999999998</v>
      </c>
      <c r="J57" s="26">
        <v>0.42799999999999999</v>
      </c>
      <c r="K57" s="26">
        <v>0.44</v>
      </c>
      <c r="L57" s="26">
        <v>0.45200000000000001</v>
      </c>
      <c r="M57" s="26">
        <v>0.46400000000000002</v>
      </c>
      <c r="N57" s="26">
        <v>0.47599999999999998</v>
      </c>
      <c r="O57" s="26">
        <v>0.48799999999999999</v>
      </c>
      <c r="P57" s="26">
        <v>0.501</v>
      </c>
      <c r="Q57" s="26">
        <v>0.51300000000000001</v>
      </c>
      <c r="R57" s="26">
        <v>0.52500000000000002</v>
      </c>
      <c r="S57" s="26">
        <v>0.53800000000000003</v>
      </c>
      <c r="T57" s="26">
        <v>0.55000000000000004</v>
      </c>
      <c r="U57" s="26">
        <v>0.56299999999999994</v>
      </c>
      <c r="V57" s="3"/>
      <c r="W57" s="350"/>
      <c r="X57" s="3"/>
      <c r="Y57" s="3"/>
      <c r="Z57" s="3"/>
      <c r="AA57" s="3"/>
      <c r="AB57" s="3"/>
    </row>
    <row r="58" spans="1:28" ht="12.75" customHeight="1">
      <c r="A58" s="24" t="s">
        <v>30</v>
      </c>
      <c r="B58" s="25" t="s">
        <v>10</v>
      </c>
      <c r="C58" s="26">
        <v>0.34599999999999997</v>
      </c>
      <c r="D58" s="26">
        <v>0.35699999999999998</v>
      </c>
      <c r="E58" s="26">
        <v>0.36899999999999999</v>
      </c>
      <c r="F58" s="26">
        <v>0.38100000000000001</v>
      </c>
      <c r="G58" s="26">
        <v>0.39200000000000002</v>
      </c>
      <c r="H58" s="26">
        <v>0.40400000000000003</v>
      </c>
      <c r="I58" s="26">
        <v>0.41599999999999998</v>
      </c>
      <c r="J58" s="26">
        <v>0.42799999999999999</v>
      </c>
      <c r="K58" s="26">
        <v>0.44</v>
      </c>
      <c r="L58" s="26">
        <v>0.45200000000000001</v>
      </c>
      <c r="M58" s="26">
        <v>0.46400000000000002</v>
      </c>
      <c r="N58" s="26">
        <v>0.47599999999999998</v>
      </c>
      <c r="O58" s="26">
        <v>0.48799999999999999</v>
      </c>
      <c r="P58" s="26">
        <v>0.501</v>
      </c>
      <c r="Q58" s="26">
        <v>0.51300000000000001</v>
      </c>
      <c r="R58" s="26">
        <v>0.52500000000000002</v>
      </c>
      <c r="S58" s="26">
        <v>0.53800000000000003</v>
      </c>
      <c r="T58" s="26">
        <v>0.55000000000000004</v>
      </c>
      <c r="U58" s="26">
        <v>0.56299999999999994</v>
      </c>
      <c r="V58" s="3"/>
      <c r="W58" s="350"/>
      <c r="X58" s="3"/>
      <c r="Y58" s="3"/>
      <c r="Z58" s="3"/>
      <c r="AA58" s="3"/>
      <c r="AB58" s="3"/>
    </row>
    <row r="59" spans="1:28" ht="12.75" customHeight="1">
      <c r="A59" s="24" t="s">
        <v>30</v>
      </c>
      <c r="B59" s="25" t="s">
        <v>11</v>
      </c>
      <c r="C59" s="26">
        <v>0.34599999999999997</v>
      </c>
      <c r="D59" s="26">
        <v>0.35699999999999998</v>
      </c>
      <c r="E59" s="26">
        <v>0.36899999999999999</v>
      </c>
      <c r="F59" s="26">
        <v>0.38100000000000001</v>
      </c>
      <c r="G59" s="26">
        <v>0.39200000000000002</v>
      </c>
      <c r="H59" s="26">
        <v>0.40400000000000003</v>
      </c>
      <c r="I59" s="26">
        <v>0.41599999999999998</v>
      </c>
      <c r="J59" s="26">
        <v>0.42799999999999999</v>
      </c>
      <c r="K59" s="26">
        <v>0.44</v>
      </c>
      <c r="L59" s="26">
        <v>0.45200000000000001</v>
      </c>
      <c r="M59" s="26">
        <v>0.46400000000000002</v>
      </c>
      <c r="N59" s="26">
        <v>0.47599999999999998</v>
      </c>
      <c r="O59" s="26">
        <v>0.48799999999999999</v>
      </c>
      <c r="P59" s="26">
        <v>0.501</v>
      </c>
      <c r="Q59" s="26">
        <v>0.51300000000000001</v>
      </c>
      <c r="R59" s="26">
        <v>0.52500000000000002</v>
      </c>
      <c r="S59" s="26">
        <v>0.53800000000000003</v>
      </c>
      <c r="T59" s="26">
        <v>0.55000000000000004</v>
      </c>
      <c r="U59" s="26">
        <v>0.56299999999999994</v>
      </c>
      <c r="V59" s="3"/>
      <c r="W59" s="351"/>
      <c r="X59" s="3"/>
      <c r="Y59" s="3"/>
      <c r="Z59" s="3"/>
      <c r="AA59" s="3"/>
      <c r="AB59" s="3"/>
    </row>
    <row r="60" spans="1:28" ht="12.75" customHeight="1">
      <c r="A60" s="24" t="s">
        <v>30</v>
      </c>
      <c r="B60" s="25" t="s">
        <v>12</v>
      </c>
      <c r="C60" s="26">
        <v>0.34599999999999997</v>
      </c>
      <c r="D60" s="26">
        <v>0.35699999999999998</v>
      </c>
      <c r="E60" s="26">
        <v>0.36899999999999999</v>
      </c>
      <c r="F60" s="26">
        <v>0.38100000000000001</v>
      </c>
      <c r="G60" s="26">
        <v>0.39200000000000002</v>
      </c>
      <c r="H60" s="26">
        <v>0.40400000000000003</v>
      </c>
      <c r="I60" s="26">
        <v>0.41599999999999998</v>
      </c>
      <c r="J60" s="26">
        <v>0.42799999999999999</v>
      </c>
      <c r="K60" s="26">
        <v>0.44</v>
      </c>
      <c r="L60" s="26">
        <v>0.45200000000000001</v>
      </c>
      <c r="M60" s="26">
        <v>0.46400000000000002</v>
      </c>
      <c r="N60" s="26">
        <v>0.47599999999999998</v>
      </c>
      <c r="O60" s="26">
        <v>0.48799999999999999</v>
      </c>
      <c r="P60" s="26">
        <v>0.501</v>
      </c>
      <c r="Q60" s="26">
        <v>0.51300000000000001</v>
      </c>
      <c r="R60" s="26">
        <v>0.52500000000000002</v>
      </c>
      <c r="S60" s="26">
        <v>0.53800000000000003</v>
      </c>
      <c r="T60" s="26">
        <v>0.55000000000000004</v>
      </c>
      <c r="U60" s="26">
        <v>0.56299999999999994</v>
      </c>
      <c r="V60" s="3"/>
      <c r="W60" s="3"/>
      <c r="X60" s="3"/>
      <c r="Y60" s="3"/>
      <c r="Z60" s="3"/>
      <c r="AA60" s="3"/>
      <c r="AB60" s="3"/>
    </row>
    <row r="61" spans="1:28" ht="12.75" customHeight="1">
      <c r="A61" s="70"/>
      <c r="B61" s="73"/>
      <c r="C61" s="72">
        <v>2.9399999999999999E-2</v>
      </c>
      <c r="D61" s="72">
        <v>3.0099999999999998E-2</v>
      </c>
      <c r="E61" s="72">
        <v>3.0700000000000002E-2</v>
      </c>
      <c r="F61" s="72">
        <v>3.1399999999999997E-2</v>
      </c>
      <c r="G61" s="72">
        <v>3.2000000000000001E-2</v>
      </c>
      <c r="H61" s="72">
        <v>3.2599999999999997E-2</v>
      </c>
      <c r="I61" s="72">
        <v>3.32E-2</v>
      </c>
      <c r="J61" s="72">
        <v>3.3799999999999997E-2</v>
      </c>
      <c r="K61" s="72">
        <v>3.44E-2</v>
      </c>
      <c r="L61" s="72">
        <v>3.5000000000000003E-2</v>
      </c>
      <c r="M61" s="72">
        <v>3.56E-2</v>
      </c>
      <c r="N61" s="72">
        <v>3.61E-2</v>
      </c>
      <c r="O61" s="72">
        <v>3.6700000000000003E-2</v>
      </c>
      <c r="P61" s="72">
        <v>3.7199999999999997E-2</v>
      </c>
      <c r="Q61" s="72">
        <v>3.7699999999999997E-2</v>
      </c>
      <c r="R61" s="72">
        <v>3.8300000000000001E-2</v>
      </c>
      <c r="S61" s="72">
        <v>3.8800000000000001E-2</v>
      </c>
      <c r="T61" s="72">
        <v>3.9300000000000002E-2</v>
      </c>
      <c r="U61" s="72">
        <v>3.9800000000000002E-2</v>
      </c>
      <c r="V61" s="3"/>
      <c r="W61" s="3"/>
      <c r="X61" s="3"/>
      <c r="Y61" s="3"/>
      <c r="Z61" s="3"/>
      <c r="AA61" s="3"/>
      <c r="AB61" s="3"/>
    </row>
    <row r="62" spans="1:28" ht="12.75" customHeight="1">
      <c r="A62" s="24" t="s">
        <v>35</v>
      </c>
      <c r="B62" s="25" t="s">
        <v>7</v>
      </c>
      <c r="C62" s="26">
        <v>0.16</v>
      </c>
      <c r="D62" s="26">
        <v>0.16500000000000001</v>
      </c>
      <c r="E62" s="26">
        <v>0.17</v>
      </c>
      <c r="F62" s="26">
        <v>0.17499999999999999</v>
      </c>
      <c r="G62" s="26">
        <v>0.18</v>
      </c>
      <c r="H62" s="26">
        <v>0.185</v>
      </c>
      <c r="I62" s="26">
        <v>0.19</v>
      </c>
      <c r="J62" s="26">
        <v>0.19500000000000001</v>
      </c>
      <c r="K62" s="26">
        <v>0.2</v>
      </c>
      <c r="L62" s="26">
        <v>0.20499999999999999</v>
      </c>
      <c r="M62" s="26">
        <v>0.21</v>
      </c>
      <c r="N62" s="26">
        <v>0.215</v>
      </c>
      <c r="O62" s="26">
        <v>0.22</v>
      </c>
      <c r="P62" s="26">
        <v>0.22500000000000001</v>
      </c>
      <c r="Q62" s="26">
        <v>0.23</v>
      </c>
      <c r="R62" s="26">
        <v>0.23499999999999999</v>
      </c>
      <c r="S62" s="26">
        <v>0.24</v>
      </c>
      <c r="T62" s="26">
        <v>0.245</v>
      </c>
      <c r="U62" s="26">
        <v>0.25</v>
      </c>
      <c r="V62" s="3"/>
      <c r="W62" s="3"/>
      <c r="X62" s="3"/>
      <c r="Y62" s="3"/>
      <c r="Z62" s="3"/>
      <c r="AA62" s="3"/>
      <c r="AB62" s="3"/>
    </row>
    <row r="63" spans="1:28" ht="12.75" customHeight="1">
      <c r="A63" s="24" t="s">
        <v>35</v>
      </c>
      <c r="B63" s="25" t="s">
        <v>8</v>
      </c>
      <c r="C63" s="26">
        <f t="shared" ref="C63" si="96">C62+C61</f>
        <v>0.18940000000000001</v>
      </c>
      <c r="D63" s="26">
        <f t="shared" ref="D63" si="97">D62+D61</f>
        <v>0.1951</v>
      </c>
      <c r="E63" s="26">
        <f t="shared" ref="E63" si="98">E62+E61</f>
        <v>0.20070000000000002</v>
      </c>
      <c r="F63" s="26">
        <f t="shared" ref="F63" si="99">F62+F61</f>
        <v>0.20639999999999997</v>
      </c>
      <c r="G63" s="26">
        <f t="shared" ref="G63" si="100">G62+G61</f>
        <v>0.21199999999999999</v>
      </c>
      <c r="H63" s="26">
        <f t="shared" ref="H63" si="101">H62+H61</f>
        <v>0.21759999999999999</v>
      </c>
      <c r="I63" s="26">
        <f t="shared" ref="I63" si="102">I62+I61</f>
        <v>0.22320000000000001</v>
      </c>
      <c r="J63" s="26">
        <f t="shared" ref="J63" si="103">J62+J61</f>
        <v>0.2288</v>
      </c>
      <c r="K63" s="26">
        <f t="shared" ref="K63" si="104">K62+K61</f>
        <v>0.2344</v>
      </c>
      <c r="L63" s="26">
        <f t="shared" ref="L63" si="105">L62+L61</f>
        <v>0.24</v>
      </c>
      <c r="M63" s="26">
        <f t="shared" ref="M63" si="106">M62+M61</f>
        <v>0.24559999999999998</v>
      </c>
      <c r="N63" s="26">
        <f t="shared" ref="N63" si="107">N62+N61</f>
        <v>0.25109999999999999</v>
      </c>
      <c r="O63" s="26">
        <f t="shared" ref="O63" si="108">O62+O61</f>
        <v>0.25669999999999998</v>
      </c>
      <c r="P63" s="26">
        <f t="shared" ref="P63" si="109">P62+P61</f>
        <v>0.26219999999999999</v>
      </c>
      <c r="Q63" s="26">
        <f t="shared" ref="Q63" si="110">Q62+Q61</f>
        <v>0.26769999999999999</v>
      </c>
      <c r="R63" s="26">
        <f t="shared" ref="R63" si="111">R62+R61</f>
        <v>0.27329999999999999</v>
      </c>
      <c r="S63" s="26">
        <f t="shared" ref="S63" si="112">S62+S61</f>
        <v>0.27879999999999999</v>
      </c>
      <c r="T63" s="26">
        <f t="shared" ref="T63" si="113">T62+T61</f>
        <v>0.2843</v>
      </c>
      <c r="U63" s="26">
        <f t="shared" ref="U63" si="114">U62+U61</f>
        <v>0.2898</v>
      </c>
      <c r="V63" s="3"/>
      <c r="W63" s="349"/>
      <c r="X63" s="3"/>
      <c r="Y63" s="3"/>
      <c r="Z63" s="3"/>
      <c r="AA63" s="3"/>
      <c r="AB63" s="3"/>
    </row>
    <row r="64" spans="1:28" ht="12.75" customHeight="1">
      <c r="A64" s="24" t="s">
        <v>35</v>
      </c>
      <c r="B64" s="25" t="s">
        <v>9</v>
      </c>
      <c r="C64" s="26">
        <f t="shared" ref="C64:U64" si="115">C62+(C61*2)</f>
        <v>0.21879999999999999</v>
      </c>
      <c r="D64" s="26">
        <f t="shared" si="115"/>
        <v>0.22520000000000001</v>
      </c>
      <c r="E64" s="26">
        <f t="shared" si="115"/>
        <v>0.23140000000000002</v>
      </c>
      <c r="F64" s="26">
        <f t="shared" si="115"/>
        <v>0.23779999999999998</v>
      </c>
      <c r="G64" s="26">
        <f t="shared" si="115"/>
        <v>0.24399999999999999</v>
      </c>
      <c r="H64" s="26">
        <f t="shared" si="115"/>
        <v>0.25019999999999998</v>
      </c>
      <c r="I64" s="26">
        <f t="shared" si="115"/>
        <v>0.25640000000000002</v>
      </c>
      <c r="J64" s="26">
        <f t="shared" si="115"/>
        <v>0.2626</v>
      </c>
      <c r="K64" s="26">
        <f t="shared" si="115"/>
        <v>0.26880000000000004</v>
      </c>
      <c r="L64" s="26">
        <f t="shared" si="115"/>
        <v>0.27500000000000002</v>
      </c>
      <c r="M64" s="26">
        <f t="shared" si="115"/>
        <v>0.28120000000000001</v>
      </c>
      <c r="N64" s="26">
        <f t="shared" si="115"/>
        <v>0.28720000000000001</v>
      </c>
      <c r="O64" s="26">
        <f t="shared" si="115"/>
        <v>0.29339999999999999</v>
      </c>
      <c r="P64" s="26">
        <f t="shared" si="115"/>
        <v>0.2994</v>
      </c>
      <c r="Q64" s="26">
        <f t="shared" si="115"/>
        <v>0.3054</v>
      </c>
      <c r="R64" s="26">
        <f t="shared" si="115"/>
        <v>0.31159999999999999</v>
      </c>
      <c r="S64" s="26">
        <f t="shared" si="115"/>
        <v>0.31759999999999999</v>
      </c>
      <c r="T64" s="26">
        <f t="shared" si="115"/>
        <v>0.3236</v>
      </c>
      <c r="U64" s="26">
        <f t="shared" si="115"/>
        <v>0.3296</v>
      </c>
      <c r="V64" s="3"/>
      <c r="W64" s="350"/>
      <c r="X64" s="3"/>
      <c r="Y64" s="3"/>
      <c r="Z64" s="3"/>
      <c r="AA64" s="3"/>
      <c r="AB64" s="3"/>
    </row>
    <row r="65" spans="1:28" ht="12.75" customHeight="1">
      <c r="A65" s="24" t="s">
        <v>35</v>
      </c>
      <c r="B65" s="25" t="s">
        <v>10</v>
      </c>
      <c r="C65" s="26">
        <f t="shared" ref="C65:U65" si="116">C62+(C61*3)</f>
        <v>0.2482</v>
      </c>
      <c r="D65" s="26">
        <f t="shared" si="116"/>
        <v>0.25529999999999997</v>
      </c>
      <c r="E65" s="26">
        <f t="shared" si="116"/>
        <v>0.2621</v>
      </c>
      <c r="F65" s="26">
        <f t="shared" si="116"/>
        <v>0.26919999999999999</v>
      </c>
      <c r="G65" s="26">
        <f t="shared" si="116"/>
        <v>0.27600000000000002</v>
      </c>
      <c r="H65" s="26">
        <f t="shared" si="116"/>
        <v>0.2828</v>
      </c>
      <c r="I65" s="26">
        <f t="shared" si="116"/>
        <v>0.28959999999999997</v>
      </c>
      <c r="J65" s="26">
        <f t="shared" si="116"/>
        <v>0.2964</v>
      </c>
      <c r="K65" s="26">
        <f t="shared" si="116"/>
        <v>0.30320000000000003</v>
      </c>
      <c r="L65" s="26">
        <f t="shared" si="116"/>
        <v>0.31</v>
      </c>
      <c r="M65" s="26">
        <f t="shared" si="116"/>
        <v>0.31679999999999997</v>
      </c>
      <c r="N65" s="26">
        <f t="shared" si="116"/>
        <v>0.32330000000000003</v>
      </c>
      <c r="O65" s="26">
        <f t="shared" si="116"/>
        <v>0.3301</v>
      </c>
      <c r="P65" s="26">
        <f t="shared" si="116"/>
        <v>0.33660000000000001</v>
      </c>
      <c r="Q65" s="26">
        <f t="shared" si="116"/>
        <v>0.34310000000000002</v>
      </c>
      <c r="R65" s="26">
        <f t="shared" si="116"/>
        <v>0.34989999999999999</v>
      </c>
      <c r="S65" s="26">
        <f t="shared" si="116"/>
        <v>0.35639999999999999</v>
      </c>
      <c r="T65" s="26">
        <f t="shared" si="116"/>
        <v>0.3629</v>
      </c>
      <c r="U65" s="26">
        <f t="shared" si="116"/>
        <v>0.36940000000000001</v>
      </c>
      <c r="V65" s="3"/>
      <c r="W65" s="350"/>
      <c r="X65" s="3"/>
      <c r="Y65" s="3"/>
      <c r="Z65" s="3"/>
      <c r="AA65" s="3"/>
      <c r="AB65" s="3"/>
    </row>
    <row r="66" spans="1:28" ht="12.75" customHeight="1">
      <c r="A66" s="24" t="s">
        <v>35</v>
      </c>
      <c r="B66" s="25" t="s">
        <v>11</v>
      </c>
      <c r="C66" s="26">
        <f t="shared" ref="C66:U66" si="117">C62+(C61*4)</f>
        <v>0.27760000000000001</v>
      </c>
      <c r="D66" s="26">
        <f t="shared" si="117"/>
        <v>0.28539999999999999</v>
      </c>
      <c r="E66" s="26">
        <f t="shared" si="117"/>
        <v>0.2928</v>
      </c>
      <c r="F66" s="26">
        <f t="shared" si="117"/>
        <v>0.30059999999999998</v>
      </c>
      <c r="G66" s="26">
        <f t="shared" si="117"/>
        <v>0.308</v>
      </c>
      <c r="H66" s="26">
        <f t="shared" si="117"/>
        <v>0.31540000000000001</v>
      </c>
      <c r="I66" s="26">
        <f t="shared" si="117"/>
        <v>0.32279999999999998</v>
      </c>
      <c r="J66" s="26">
        <f t="shared" si="117"/>
        <v>0.33019999999999999</v>
      </c>
      <c r="K66" s="26">
        <f t="shared" si="117"/>
        <v>0.33760000000000001</v>
      </c>
      <c r="L66" s="26">
        <f t="shared" si="117"/>
        <v>0.34499999999999997</v>
      </c>
      <c r="M66" s="26">
        <f t="shared" si="117"/>
        <v>0.35239999999999999</v>
      </c>
      <c r="N66" s="26">
        <f t="shared" si="117"/>
        <v>0.3594</v>
      </c>
      <c r="O66" s="26">
        <f t="shared" si="117"/>
        <v>0.36680000000000001</v>
      </c>
      <c r="P66" s="26">
        <f t="shared" si="117"/>
        <v>0.37380000000000002</v>
      </c>
      <c r="Q66" s="26">
        <f t="shared" si="117"/>
        <v>0.38080000000000003</v>
      </c>
      <c r="R66" s="26">
        <f t="shared" si="117"/>
        <v>0.38819999999999999</v>
      </c>
      <c r="S66" s="26">
        <f t="shared" si="117"/>
        <v>0.3952</v>
      </c>
      <c r="T66" s="26">
        <f t="shared" si="117"/>
        <v>0.4022</v>
      </c>
      <c r="U66" s="26">
        <f t="shared" si="117"/>
        <v>0.40920000000000001</v>
      </c>
      <c r="V66" s="3"/>
      <c r="W66" s="351"/>
      <c r="X66" s="3"/>
      <c r="Y66" s="3"/>
      <c r="Z66" s="3"/>
      <c r="AA66" s="3"/>
      <c r="AB66" s="3"/>
    </row>
    <row r="67" spans="1:28" ht="12.75" customHeight="1">
      <c r="A67" s="24" t="s">
        <v>35</v>
      </c>
      <c r="B67" s="25" t="s">
        <v>12</v>
      </c>
      <c r="C67" s="26">
        <f t="shared" ref="C67:U67" si="118">C62+(C61*5)</f>
        <v>0.307</v>
      </c>
      <c r="D67" s="26">
        <f t="shared" si="118"/>
        <v>0.3155</v>
      </c>
      <c r="E67" s="26">
        <f t="shared" si="118"/>
        <v>0.32350000000000001</v>
      </c>
      <c r="F67" s="26">
        <f t="shared" si="118"/>
        <v>0.33199999999999996</v>
      </c>
      <c r="G67" s="26">
        <f t="shared" si="118"/>
        <v>0.33999999999999997</v>
      </c>
      <c r="H67" s="26">
        <f t="shared" si="118"/>
        <v>0.34799999999999998</v>
      </c>
      <c r="I67" s="26">
        <f t="shared" si="118"/>
        <v>0.35599999999999998</v>
      </c>
      <c r="J67" s="26">
        <f t="shared" si="118"/>
        <v>0.36399999999999999</v>
      </c>
      <c r="K67" s="26">
        <f t="shared" si="118"/>
        <v>0.372</v>
      </c>
      <c r="L67" s="26">
        <f t="shared" si="118"/>
        <v>0.38</v>
      </c>
      <c r="M67" s="26">
        <f t="shared" si="118"/>
        <v>0.38800000000000001</v>
      </c>
      <c r="N67" s="26">
        <f t="shared" si="118"/>
        <v>0.39549999999999996</v>
      </c>
      <c r="O67" s="26">
        <f t="shared" si="118"/>
        <v>0.40350000000000003</v>
      </c>
      <c r="P67" s="26">
        <f t="shared" si="118"/>
        <v>0.41100000000000003</v>
      </c>
      <c r="Q67" s="26">
        <f t="shared" si="118"/>
        <v>0.41849999999999998</v>
      </c>
      <c r="R67" s="26">
        <f t="shared" si="118"/>
        <v>0.42649999999999999</v>
      </c>
      <c r="S67" s="26">
        <f t="shared" si="118"/>
        <v>0.434</v>
      </c>
      <c r="T67" s="26">
        <f t="shared" si="118"/>
        <v>0.4415</v>
      </c>
      <c r="U67" s="26">
        <f t="shared" si="118"/>
        <v>0.44900000000000001</v>
      </c>
      <c r="V67" s="3"/>
      <c r="W67" s="3"/>
      <c r="X67" s="3"/>
      <c r="Y67" s="3"/>
      <c r="Z67" s="3"/>
      <c r="AA67" s="3"/>
      <c r="AB67" s="3"/>
    </row>
    <row r="68" spans="1:28" ht="12.75" customHeight="1">
      <c r="A68" s="70"/>
      <c r="B68" s="73"/>
      <c r="C68" s="72">
        <v>0</v>
      </c>
      <c r="D68" s="72">
        <v>0</v>
      </c>
      <c r="E68" s="72">
        <v>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72">
        <v>0</v>
      </c>
      <c r="L68" s="72">
        <v>0</v>
      </c>
      <c r="M68" s="72">
        <v>0</v>
      </c>
      <c r="N68" s="72">
        <v>0</v>
      </c>
      <c r="O68" s="72">
        <v>0</v>
      </c>
      <c r="P68" s="72">
        <v>0</v>
      </c>
      <c r="Q68" s="72">
        <v>0</v>
      </c>
      <c r="R68" s="72">
        <v>0</v>
      </c>
      <c r="S68" s="72">
        <v>0</v>
      </c>
      <c r="T68" s="72">
        <v>0</v>
      </c>
      <c r="U68" s="72">
        <v>0</v>
      </c>
      <c r="V68" s="3"/>
      <c r="W68" s="3"/>
      <c r="X68" s="3"/>
      <c r="Y68" s="3"/>
      <c r="Z68" s="3"/>
      <c r="AA68" s="3"/>
      <c r="AB68" s="3"/>
    </row>
    <row r="69" spans="1:28" ht="12.75" customHeight="1">
      <c r="A69" s="24" t="s">
        <v>31</v>
      </c>
      <c r="B69" s="25" t="s">
        <v>7</v>
      </c>
      <c r="C69" s="26">
        <v>0.16</v>
      </c>
      <c r="D69" s="26">
        <v>0.16500000000000001</v>
      </c>
      <c r="E69" s="26">
        <v>0.17</v>
      </c>
      <c r="F69" s="26">
        <v>0.17499999999999999</v>
      </c>
      <c r="G69" s="26">
        <v>0.18</v>
      </c>
      <c r="H69" s="26">
        <v>0.185</v>
      </c>
      <c r="I69" s="26">
        <v>0.19</v>
      </c>
      <c r="J69" s="26">
        <v>0.19500000000000001</v>
      </c>
      <c r="K69" s="26">
        <v>0.2</v>
      </c>
      <c r="L69" s="26">
        <v>0.20499999999999999</v>
      </c>
      <c r="M69" s="26">
        <v>0.21</v>
      </c>
      <c r="N69" s="26">
        <v>0.215</v>
      </c>
      <c r="O69" s="26">
        <v>0.22</v>
      </c>
      <c r="P69" s="26">
        <v>0.22500000000000001</v>
      </c>
      <c r="Q69" s="26">
        <v>0.23</v>
      </c>
      <c r="R69" s="26">
        <v>0.23499999999999999</v>
      </c>
      <c r="S69" s="26">
        <v>0.24</v>
      </c>
      <c r="T69" s="26">
        <v>0.245</v>
      </c>
      <c r="U69" s="26">
        <v>0.25</v>
      </c>
      <c r="V69" s="3"/>
      <c r="W69" s="3"/>
      <c r="X69" s="3"/>
      <c r="Y69" s="3"/>
      <c r="Z69" s="3"/>
      <c r="AA69" s="3"/>
      <c r="AB69" s="3"/>
    </row>
    <row r="70" spans="1:28" ht="12.75" customHeight="1">
      <c r="A70" s="24" t="s">
        <v>31</v>
      </c>
      <c r="B70" s="25" t="s">
        <v>8</v>
      </c>
      <c r="C70" s="26">
        <v>0.34599999999999997</v>
      </c>
      <c r="D70" s="26">
        <v>0.35699999999999998</v>
      </c>
      <c r="E70" s="26">
        <v>0.36899999999999999</v>
      </c>
      <c r="F70" s="26">
        <v>0.38100000000000001</v>
      </c>
      <c r="G70" s="26">
        <v>0.39200000000000002</v>
      </c>
      <c r="H70" s="26">
        <v>0.40400000000000003</v>
      </c>
      <c r="I70" s="26">
        <v>0.41599999999999998</v>
      </c>
      <c r="J70" s="26">
        <v>0.42799999999999999</v>
      </c>
      <c r="K70" s="26">
        <v>0.44</v>
      </c>
      <c r="L70" s="26">
        <v>0.45200000000000001</v>
      </c>
      <c r="M70" s="26">
        <v>0.46400000000000002</v>
      </c>
      <c r="N70" s="26">
        <v>0.47599999999999998</v>
      </c>
      <c r="O70" s="26">
        <v>0.48799999999999999</v>
      </c>
      <c r="P70" s="26">
        <v>0.501</v>
      </c>
      <c r="Q70" s="26">
        <v>0.51300000000000001</v>
      </c>
      <c r="R70" s="26">
        <v>0.52500000000000002</v>
      </c>
      <c r="S70" s="26">
        <v>0.53800000000000003</v>
      </c>
      <c r="T70" s="26">
        <v>0.55000000000000004</v>
      </c>
      <c r="U70" s="26">
        <v>0.56299999999999994</v>
      </c>
      <c r="V70" s="3"/>
      <c r="W70" s="349"/>
      <c r="X70" s="3"/>
      <c r="Y70" s="3"/>
      <c r="Z70" s="3"/>
      <c r="AA70" s="3"/>
      <c r="AB70" s="3"/>
    </row>
    <row r="71" spans="1:28" ht="12.75" customHeight="1">
      <c r="A71" s="24" t="s">
        <v>31</v>
      </c>
      <c r="B71" s="25" t="s">
        <v>9</v>
      </c>
      <c r="C71" s="26">
        <v>0.34599999999999997</v>
      </c>
      <c r="D71" s="26">
        <v>0.35699999999999998</v>
      </c>
      <c r="E71" s="26">
        <v>0.36899999999999999</v>
      </c>
      <c r="F71" s="26">
        <v>0.38100000000000001</v>
      </c>
      <c r="G71" s="26">
        <v>0.39200000000000002</v>
      </c>
      <c r="H71" s="26">
        <v>0.40400000000000003</v>
      </c>
      <c r="I71" s="26">
        <v>0.41599999999999998</v>
      </c>
      <c r="J71" s="26">
        <v>0.42799999999999999</v>
      </c>
      <c r="K71" s="26">
        <v>0.44</v>
      </c>
      <c r="L71" s="26">
        <v>0.45200000000000001</v>
      </c>
      <c r="M71" s="26">
        <v>0.46400000000000002</v>
      </c>
      <c r="N71" s="26">
        <v>0.47599999999999998</v>
      </c>
      <c r="O71" s="26">
        <v>0.48799999999999999</v>
      </c>
      <c r="P71" s="26">
        <v>0.501</v>
      </c>
      <c r="Q71" s="26">
        <v>0.51300000000000001</v>
      </c>
      <c r="R71" s="26">
        <v>0.52500000000000002</v>
      </c>
      <c r="S71" s="26">
        <v>0.53800000000000003</v>
      </c>
      <c r="T71" s="26">
        <v>0.55000000000000004</v>
      </c>
      <c r="U71" s="26">
        <v>0.56299999999999994</v>
      </c>
      <c r="V71" s="3"/>
      <c r="W71" s="350"/>
      <c r="X71" s="3"/>
      <c r="Y71" s="3"/>
      <c r="Z71" s="3"/>
      <c r="AA71" s="3"/>
      <c r="AB71" s="3"/>
    </row>
    <row r="72" spans="1:28" ht="12.75" customHeight="1">
      <c r="A72" s="24" t="s">
        <v>31</v>
      </c>
      <c r="B72" s="25" t="s">
        <v>10</v>
      </c>
      <c r="C72" s="26">
        <v>0.34599999999999997</v>
      </c>
      <c r="D72" s="26">
        <v>0.35699999999999998</v>
      </c>
      <c r="E72" s="26">
        <v>0.36899999999999999</v>
      </c>
      <c r="F72" s="26">
        <v>0.38100000000000001</v>
      </c>
      <c r="G72" s="26">
        <v>0.39200000000000002</v>
      </c>
      <c r="H72" s="26">
        <v>0.40400000000000003</v>
      </c>
      <c r="I72" s="26">
        <v>0.41599999999999998</v>
      </c>
      <c r="J72" s="26">
        <v>0.42799999999999999</v>
      </c>
      <c r="K72" s="26">
        <v>0.44</v>
      </c>
      <c r="L72" s="26">
        <v>0.45200000000000001</v>
      </c>
      <c r="M72" s="26">
        <v>0.46400000000000002</v>
      </c>
      <c r="N72" s="26">
        <v>0.47599999999999998</v>
      </c>
      <c r="O72" s="26">
        <v>0.48799999999999999</v>
      </c>
      <c r="P72" s="26">
        <v>0.501</v>
      </c>
      <c r="Q72" s="26">
        <v>0.51300000000000001</v>
      </c>
      <c r="R72" s="26">
        <v>0.52500000000000002</v>
      </c>
      <c r="S72" s="26">
        <v>0.53800000000000003</v>
      </c>
      <c r="T72" s="26">
        <v>0.55000000000000004</v>
      </c>
      <c r="U72" s="26">
        <v>0.56299999999999994</v>
      </c>
      <c r="V72" s="3"/>
      <c r="W72" s="350"/>
      <c r="X72" s="3"/>
      <c r="Y72" s="3"/>
      <c r="Z72" s="3"/>
      <c r="AA72" s="3"/>
      <c r="AB72" s="3"/>
    </row>
    <row r="73" spans="1:28" ht="12.75" customHeight="1">
      <c r="A73" s="24" t="s">
        <v>31</v>
      </c>
      <c r="B73" s="25" t="s">
        <v>11</v>
      </c>
      <c r="C73" s="26">
        <v>0.34599999999999997</v>
      </c>
      <c r="D73" s="26">
        <v>0.35699999999999998</v>
      </c>
      <c r="E73" s="26">
        <v>0.36899999999999999</v>
      </c>
      <c r="F73" s="26">
        <v>0.38100000000000001</v>
      </c>
      <c r="G73" s="26">
        <v>0.39200000000000002</v>
      </c>
      <c r="H73" s="26">
        <v>0.40400000000000003</v>
      </c>
      <c r="I73" s="26">
        <v>0.41599999999999998</v>
      </c>
      <c r="J73" s="26">
        <v>0.42799999999999999</v>
      </c>
      <c r="K73" s="26">
        <v>0.44</v>
      </c>
      <c r="L73" s="26">
        <v>0.45200000000000001</v>
      </c>
      <c r="M73" s="26">
        <v>0.46400000000000002</v>
      </c>
      <c r="N73" s="26">
        <v>0.47599999999999998</v>
      </c>
      <c r="O73" s="26">
        <v>0.48799999999999999</v>
      </c>
      <c r="P73" s="26">
        <v>0.501</v>
      </c>
      <c r="Q73" s="26">
        <v>0.51300000000000001</v>
      </c>
      <c r="R73" s="26">
        <v>0.52500000000000002</v>
      </c>
      <c r="S73" s="26">
        <v>0.53800000000000003</v>
      </c>
      <c r="T73" s="26">
        <v>0.55000000000000004</v>
      </c>
      <c r="U73" s="26">
        <v>0.56299999999999994</v>
      </c>
      <c r="V73" s="3"/>
      <c r="W73" s="351"/>
      <c r="X73" s="3"/>
      <c r="Y73" s="3"/>
      <c r="Z73" s="3"/>
      <c r="AA73" s="3"/>
      <c r="AB73" s="3"/>
    </row>
    <row r="74" spans="1:28" ht="12.75" customHeight="1">
      <c r="A74" s="24" t="s">
        <v>31</v>
      </c>
      <c r="B74" s="25" t="s">
        <v>12</v>
      </c>
      <c r="C74" s="26">
        <v>0.34599999999999997</v>
      </c>
      <c r="D74" s="26">
        <v>0.35699999999999998</v>
      </c>
      <c r="E74" s="26">
        <v>0.36899999999999999</v>
      </c>
      <c r="F74" s="26">
        <v>0.38100000000000001</v>
      </c>
      <c r="G74" s="26">
        <v>0.39200000000000002</v>
      </c>
      <c r="H74" s="26">
        <v>0.40400000000000003</v>
      </c>
      <c r="I74" s="26">
        <v>0.41599999999999998</v>
      </c>
      <c r="J74" s="26">
        <v>0.42799999999999999</v>
      </c>
      <c r="K74" s="26">
        <v>0.44</v>
      </c>
      <c r="L74" s="26">
        <v>0.45200000000000001</v>
      </c>
      <c r="M74" s="26">
        <v>0.46400000000000002</v>
      </c>
      <c r="N74" s="26">
        <v>0.47599999999999998</v>
      </c>
      <c r="O74" s="26">
        <v>0.48799999999999999</v>
      </c>
      <c r="P74" s="26">
        <v>0.501</v>
      </c>
      <c r="Q74" s="26">
        <v>0.51300000000000001</v>
      </c>
      <c r="R74" s="26">
        <v>0.52500000000000002</v>
      </c>
      <c r="S74" s="26">
        <v>0.53800000000000003</v>
      </c>
      <c r="T74" s="26">
        <v>0.55000000000000004</v>
      </c>
      <c r="U74" s="26">
        <v>0.56299999999999994</v>
      </c>
      <c r="V74" s="3"/>
      <c r="W74" s="3"/>
      <c r="X74" s="3"/>
      <c r="Y74" s="3"/>
      <c r="Z74" s="3"/>
      <c r="AA74" s="3"/>
      <c r="AB74" s="3"/>
    </row>
    <row r="75" spans="1:28" ht="12.75" customHeight="1">
      <c r="A75" s="70"/>
      <c r="B75" s="73"/>
      <c r="C75" s="72">
        <v>0</v>
      </c>
      <c r="D75" s="72">
        <v>0</v>
      </c>
      <c r="E75" s="72">
        <v>0</v>
      </c>
      <c r="F75" s="72">
        <v>0</v>
      </c>
      <c r="G75" s="72">
        <v>0</v>
      </c>
      <c r="H75" s="72">
        <v>0</v>
      </c>
      <c r="I75" s="72">
        <v>0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0</v>
      </c>
      <c r="R75" s="72">
        <v>0</v>
      </c>
      <c r="S75" s="72">
        <v>0</v>
      </c>
      <c r="T75" s="72">
        <v>0</v>
      </c>
      <c r="U75" s="72">
        <v>0</v>
      </c>
      <c r="V75" s="3"/>
      <c r="W75" s="3"/>
      <c r="X75" s="3"/>
      <c r="Y75" s="3"/>
      <c r="Z75" s="3"/>
      <c r="AA75" s="3"/>
      <c r="AB75" s="3"/>
    </row>
    <row r="76" spans="1:28" ht="12.75" customHeight="1">
      <c r="A76" s="24" t="s">
        <v>32</v>
      </c>
      <c r="B76" s="25" t="s">
        <v>7</v>
      </c>
      <c r="C76" s="26">
        <v>0.42</v>
      </c>
      <c r="D76" s="26">
        <v>0.43</v>
      </c>
      <c r="E76" s="26">
        <v>0.44</v>
      </c>
      <c r="F76" s="26">
        <v>0.45</v>
      </c>
      <c r="G76" s="26">
        <v>0.46</v>
      </c>
      <c r="H76" s="26">
        <v>0.47</v>
      </c>
      <c r="I76" s="26">
        <v>0.48</v>
      </c>
      <c r="J76" s="26">
        <v>0.49</v>
      </c>
      <c r="K76" s="26">
        <v>0.5</v>
      </c>
      <c r="L76" s="26">
        <v>0.51</v>
      </c>
      <c r="M76" s="26">
        <v>0.52</v>
      </c>
      <c r="N76" s="26">
        <v>0.53</v>
      </c>
      <c r="O76" s="26">
        <v>0.54</v>
      </c>
      <c r="P76" s="26">
        <v>0.55000000000000004</v>
      </c>
      <c r="Q76" s="26">
        <v>0.56000000000000005</v>
      </c>
      <c r="R76" s="26">
        <v>0.56999999999999995</v>
      </c>
      <c r="S76" s="26">
        <v>0.57999999999999996</v>
      </c>
      <c r="T76" s="26">
        <v>0.59</v>
      </c>
      <c r="U76" s="26">
        <v>0.6</v>
      </c>
    </row>
    <row r="77" spans="1:28" ht="12.75" customHeight="1">
      <c r="A77" s="24" t="s">
        <v>32</v>
      </c>
      <c r="B77" s="25" t="s">
        <v>8</v>
      </c>
      <c r="C77" s="26">
        <v>1.016</v>
      </c>
      <c r="D77" s="26">
        <v>1.0449999999999999</v>
      </c>
      <c r="E77" s="26">
        <v>1.0740000000000001</v>
      </c>
      <c r="F77" s="26">
        <v>1.103</v>
      </c>
      <c r="G77" s="26">
        <v>1.1319999999999999</v>
      </c>
      <c r="H77" s="26">
        <v>1.161</v>
      </c>
      <c r="I77" s="26">
        <v>1.19</v>
      </c>
      <c r="J77" s="26">
        <v>1.22</v>
      </c>
      <c r="K77" s="26">
        <v>1.25</v>
      </c>
      <c r="L77" s="26">
        <v>1.28</v>
      </c>
      <c r="M77" s="26">
        <v>1.31</v>
      </c>
      <c r="N77" s="26">
        <v>1.341</v>
      </c>
      <c r="O77" s="26">
        <v>1.3720000000000001</v>
      </c>
      <c r="P77" s="26">
        <v>1.403</v>
      </c>
      <c r="Q77" s="26">
        <v>1.4339999999999999</v>
      </c>
      <c r="R77" s="26">
        <v>1.4650000000000001</v>
      </c>
      <c r="S77" s="26">
        <v>1.496</v>
      </c>
      <c r="T77" s="26">
        <v>1.528</v>
      </c>
      <c r="U77" s="26">
        <v>1.56</v>
      </c>
      <c r="W77" s="349"/>
    </row>
    <row r="78" spans="1:28" ht="12.75" customHeight="1">
      <c r="A78" s="24" t="s">
        <v>32</v>
      </c>
      <c r="B78" s="25" t="s">
        <v>9</v>
      </c>
      <c r="C78" s="26">
        <v>1.016</v>
      </c>
      <c r="D78" s="26">
        <v>1.0449999999999999</v>
      </c>
      <c r="E78" s="26">
        <v>1.0740000000000001</v>
      </c>
      <c r="F78" s="26">
        <v>1.103</v>
      </c>
      <c r="G78" s="26">
        <v>1.1319999999999999</v>
      </c>
      <c r="H78" s="26">
        <v>1.161</v>
      </c>
      <c r="I78" s="26">
        <v>1.19</v>
      </c>
      <c r="J78" s="26">
        <v>1.22</v>
      </c>
      <c r="K78" s="26">
        <v>1.25</v>
      </c>
      <c r="L78" s="26">
        <v>1.28</v>
      </c>
      <c r="M78" s="26">
        <v>1.31</v>
      </c>
      <c r="N78" s="26">
        <v>1.341</v>
      </c>
      <c r="O78" s="26">
        <v>1.3720000000000001</v>
      </c>
      <c r="P78" s="26">
        <v>1.403</v>
      </c>
      <c r="Q78" s="26">
        <v>1.4339999999999999</v>
      </c>
      <c r="R78" s="26">
        <v>1.4650000000000001</v>
      </c>
      <c r="S78" s="26">
        <v>1.496</v>
      </c>
      <c r="T78" s="26">
        <v>1.528</v>
      </c>
      <c r="U78" s="26">
        <v>1.56</v>
      </c>
      <c r="W78" s="350"/>
    </row>
    <row r="79" spans="1:28" ht="12.75" customHeight="1">
      <c r="A79" s="24" t="s">
        <v>32</v>
      </c>
      <c r="B79" s="25" t="s">
        <v>10</v>
      </c>
      <c r="C79" s="26">
        <v>1.016</v>
      </c>
      <c r="D79" s="26">
        <v>1.0449999999999999</v>
      </c>
      <c r="E79" s="26">
        <v>1.0740000000000001</v>
      </c>
      <c r="F79" s="26">
        <v>1.103</v>
      </c>
      <c r="G79" s="26">
        <v>1.1319999999999999</v>
      </c>
      <c r="H79" s="26">
        <v>1.161</v>
      </c>
      <c r="I79" s="26">
        <v>1.19</v>
      </c>
      <c r="J79" s="26">
        <v>1.22</v>
      </c>
      <c r="K79" s="26">
        <v>1.25</v>
      </c>
      <c r="L79" s="26">
        <v>1.28</v>
      </c>
      <c r="M79" s="26">
        <v>1.31</v>
      </c>
      <c r="N79" s="26">
        <v>1.341</v>
      </c>
      <c r="O79" s="26">
        <v>1.3720000000000001</v>
      </c>
      <c r="P79" s="26">
        <v>1.403</v>
      </c>
      <c r="Q79" s="26">
        <v>1.4339999999999999</v>
      </c>
      <c r="R79" s="26">
        <v>1.4650000000000001</v>
      </c>
      <c r="S79" s="26">
        <v>1.496</v>
      </c>
      <c r="T79" s="26">
        <v>1.528</v>
      </c>
      <c r="U79" s="26">
        <v>1.56</v>
      </c>
      <c r="W79" s="350"/>
    </row>
    <row r="80" spans="1:28" ht="12.75" customHeight="1">
      <c r="A80" s="24" t="s">
        <v>32</v>
      </c>
      <c r="B80" s="25" t="s">
        <v>11</v>
      </c>
      <c r="C80" s="26">
        <v>1.016</v>
      </c>
      <c r="D80" s="26">
        <v>1.0449999999999999</v>
      </c>
      <c r="E80" s="26">
        <v>1.0740000000000001</v>
      </c>
      <c r="F80" s="26">
        <v>1.103</v>
      </c>
      <c r="G80" s="26">
        <v>1.1319999999999999</v>
      </c>
      <c r="H80" s="26">
        <v>1.161</v>
      </c>
      <c r="I80" s="26">
        <v>1.19</v>
      </c>
      <c r="J80" s="26">
        <v>1.22</v>
      </c>
      <c r="K80" s="26">
        <v>1.25</v>
      </c>
      <c r="L80" s="26">
        <v>1.28</v>
      </c>
      <c r="M80" s="26">
        <v>1.31</v>
      </c>
      <c r="N80" s="26">
        <v>1.341</v>
      </c>
      <c r="O80" s="26">
        <v>1.3720000000000001</v>
      </c>
      <c r="P80" s="26">
        <v>1.403</v>
      </c>
      <c r="Q80" s="26">
        <v>1.4339999999999999</v>
      </c>
      <c r="R80" s="26">
        <v>1.4650000000000001</v>
      </c>
      <c r="S80" s="26">
        <v>1.496</v>
      </c>
      <c r="T80" s="26">
        <v>1.528</v>
      </c>
      <c r="U80" s="26">
        <v>1.56</v>
      </c>
      <c r="W80" s="351"/>
    </row>
    <row r="81" spans="1:23" ht="12.75" customHeight="1">
      <c r="A81" s="24" t="s">
        <v>32</v>
      </c>
      <c r="B81" s="25" t="s">
        <v>12</v>
      </c>
      <c r="C81" s="26">
        <v>1.016</v>
      </c>
      <c r="D81" s="26">
        <v>1.0449999999999999</v>
      </c>
      <c r="E81" s="26">
        <v>1.0740000000000001</v>
      </c>
      <c r="F81" s="26">
        <v>1.103</v>
      </c>
      <c r="G81" s="26">
        <v>1.1319999999999999</v>
      </c>
      <c r="H81" s="26">
        <v>1.161</v>
      </c>
      <c r="I81" s="26">
        <v>1.19</v>
      </c>
      <c r="J81" s="26">
        <v>1.22</v>
      </c>
      <c r="K81" s="26">
        <v>1.25</v>
      </c>
      <c r="L81" s="26">
        <v>1.28</v>
      </c>
      <c r="M81" s="26">
        <v>1.31</v>
      </c>
      <c r="N81" s="26">
        <v>1.341</v>
      </c>
      <c r="O81" s="26">
        <v>1.3720000000000001</v>
      </c>
      <c r="P81" s="26">
        <v>1.403</v>
      </c>
      <c r="Q81" s="26">
        <v>1.4339999999999999</v>
      </c>
      <c r="R81" s="26">
        <v>1.4650000000000001</v>
      </c>
      <c r="S81" s="26">
        <v>1.496</v>
      </c>
      <c r="T81" s="26">
        <v>1.528</v>
      </c>
      <c r="U81" s="26">
        <v>1.56</v>
      </c>
    </row>
    <row r="82" spans="1:23" ht="12.75" customHeight="1">
      <c r="A82" s="70"/>
      <c r="B82" s="27"/>
      <c r="C82" s="72">
        <v>3.6200000000000003E-2</v>
      </c>
      <c r="D82" s="72">
        <v>3.6999999999999998E-2</v>
      </c>
      <c r="E82" s="72">
        <v>3.7999999999999999E-2</v>
      </c>
      <c r="F82" s="72">
        <v>3.8800000000000001E-2</v>
      </c>
      <c r="G82" s="72">
        <v>3.9800000000000002E-2</v>
      </c>
      <c r="H82" s="72">
        <v>4.0599999999999997E-2</v>
      </c>
      <c r="I82" s="72">
        <v>4.1599999999999998E-2</v>
      </c>
      <c r="J82" s="72">
        <v>4.24E-2</v>
      </c>
      <c r="K82" s="72">
        <v>4.3200000000000002E-2</v>
      </c>
      <c r="L82" s="72">
        <v>4.3999999999999997E-2</v>
      </c>
      <c r="M82" s="72">
        <v>4.48E-2</v>
      </c>
      <c r="N82" s="72">
        <v>4.5600000000000002E-2</v>
      </c>
      <c r="O82" s="72">
        <v>4.6399999999999997E-2</v>
      </c>
      <c r="P82" s="72">
        <v>4.7199999999999999E-2</v>
      </c>
      <c r="Q82" s="72">
        <v>4.8000000000000001E-2</v>
      </c>
      <c r="R82" s="72">
        <v>4.8599999999999997E-2</v>
      </c>
      <c r="S82" s="72">
        <v>4.9399999999999999E-2</v>
      </c>
      <c r="T82" s="72">
        <v>0.05</v>
      </c>
      <c r="U82" s="72">
        <v>5.0799999999999998E-2</v>
      </c>
    </row>
    <row r="83" spans="1:23" ht="12.75" customHeight="1">
      <c r="A83" s="24" t="s">
        <v>33</v>
      </c>
      <c r="B83" s="25" t="s">
        <v>7</v>
      </c>
      <c r="C83" s="26">
        <v>0.215</v>
      </c>
      <c r="D83" s="26">
        <v>0.22</v>
      </c>
      <c r="E83" s="26">
        <v>0.22500000000000001</v>
      </c>
      <c r="F83" s="26">
        <v>0.23</v>
      </c>
      <c r="G83" s="26">
        <v>0.23499999999999999</v>
      </c>
      <c r="H83" s="26">
        <v>0.24</v>
      </c>
      <c r="I83" s="26">
        <v>0.245</v>
      </c>
      <c r="J83" s="26">
        <v>0.25</v>
      </c>
      <c r="K83" s="26">
        <v>0.255</v>
      </c>
      <c r="L83" s="26">
        <v>0.26</v>
      </c>
      <c r="M83" s="26">
        <v>0.26500000000000001</v>
      </c>
      <c r="N83" s="26">
        <v>0.27</v>
      </c>
      <c r="O83" s="26">
        <v>0.27500000000000002</v>
      </c>
      <c r="P83" s="26">
        <v>0.28000000000000003</v>
      </c>
      <c r="Q83" s="26">
        <v>0.28499999999999998</v>
      </c>
      <c r="R83" s="26">
        <v>0.28999999999999998</v>
      </c>
      <c r="S83" s="26">
        <v>0.29499999999999998</v>
      </c>
      <c r="T83" s="26">
        <v>0.3</v>
      </c>
      <c r="U83" s="26">
        <v>0.30499999999999999</v>
      </c>
    </row>
    <row r="84" spans="1:23" ht="12.75" customHeight="1">
      <c r="A84" s="24" t="s">
        <v>33</v>
      </c>
      <c r="B84" s="25" t="s">
        <v>8</v>
      </c>
      <c r="C84" s="26">
        <f t="shared" ref="C84" si="119">C83+C82</f>
        <v>0.25119999999999998</v>
      </c>
      <c r="D84" s="26">
        <f t="shared" ref="D84" si="120">D83+D82</f>
        <v>0.25700000000000001</v>
      </c>
      <c r="E84" s="26">
        <f t="shared" ref="E84" si="121">E83+E82</f>
        <v>0.26300000000000001</v>
      </c>
      <c r="F84" s="26">
        <f t="shared" ref="F84" si="122">F83+F82</f>
        <v>0.26880000000000004</v>
      </c>
      <c r="G84" s="26">
        <f t="shared" ref="G84" si="123">G83+G82</f>
        <v>0.27479999999999999</v>
      </c>
      <c r="H84" s="26">
        <f t="shared" ref="H84" si="124">H83+H82</f>
        <v>0.28059999999999996</v>
      </c>
      <c r="I84" s="26">
        <f t="shared" ref="I84" si="125">I83+I82</f>
        <v>0.28659999999999997</v>
      </c>
      <c r="J84" s="26">
        <f t="shared" ref="J84" si="126">J83+J82</f>
        <v>0.29239999999999999</v>
      </c>
      <c r="K84" s="26">
        <f t="shared" ref="K84" si="127">K83+K82</f>
        <v>0.29820000000000002</v>
      </c>
      <c r="L84" s="26">
        <f t="shared" ref="L84" si="128">L83+L82</f>
        <v>0.30399999999999999</v>
      </c>
      <c r="M84" s="26">
        <f t="shared" ref="M84" si="129">M83+M82</f>
        <v>0.30980000000000002</v>
      </c>
      <c r="N84" s="26">
        <f t="shared" ref="N84" si="130">N83+N82</f>
        <v>0.31559999999999999</v>
      </c>
      <c r="O84" s="26">
        <f t="shared" ref="O84" si="131">O83+O82</f>
        <v>0.32140000000000002</v>
      </c>
      <c r="P84" s="26">
        <f t="shared" ref="P84" si="132">P83+P82</f>
        <v>0.32720000000000005</v>
      </c>
      <c r="Q84" s="26">
        <f t="shared" ref="Q84" si="133">Q83+Q82</f>
        <v>0.33299999999999996</v>
      </c>
      <c r="R84" s="26">
        <f t="shared" ref="R84" si="134">R83+R82</f>
        <v>0.33859999999999996</v>
      </c>
      <c r="S84" s="26">
        <f t="shared" ref="S84" si="135">S83+S82</f>
        <v>0.34439999999999998</v>
      </c>
      <c r="T84" s="26">
        <f t="shared" ref="T84" si="136">T83+T82</f>
        <v>0.35</v>
      </c>
      <c r="U84" s="26">
        <f t="shared" ref="U84" si="137">U83+U82</f>
        <v>0.35580000000000001</v>
      </c>
      <c r="W84" s="349"/>
    </row>
    <row r="85" spans="1:23" ht="12.75" customHeight="1">
      <c r="A85" s="24" t="s">
        <v>33</v>
      </c>
      <c r="B85" s="25" t="s">
        <v>9</v>
      </c>
      <c r="C85" s="26">
        <f t="shared" ref="C85:U85" si="138">C83+(C82*2)</f>
        <v>0.28739999999999999</v>
      </c>
      <c r="D85" s="26">
        <f t="shared" si="138"/>
        <v>0.29399999999999998</v>
      </c>
      <c r="E85" s="26">
        <f t="shared" si="138"/>
        <v>0.30099999999999999</v>
      </c>
      <c r="F85" s="26">
        <f t="shared" si="138"/>
        <v>0.30759999999999998</v>
      </c>
      <c r="G85" s="26">
        <f t="shared" si="138"/>
        <v>0.31459999999999999</v>
      </c>
      <c r="H85" s="26">
        <f t="shared" si="138"/>
        <v>0.32119999999999999</v>
      </c>
      <c r="I85" s="26">
        <f t="shared" si="138"/>
        <v>0.32819999999999999</v>
      </c>
      <c r="J85" s="26">
        <f t="shared" si="138"/>
        <v>0.33479999999999999</v>
      </c>
      <c r="K85" s="26">
        <f t="shared" si="138"/>
        <v>0.34140000000000004</v>
      </c>
      <c r="L85" s="26">
        <f t="shared" si="138"/>
        <v>0.34799999999999998</v>
      </c>
      <c r="M85" s="26">
        <f t="shared" si="138"/>
        <v>0.35460000000000003</v>
      </c>
      <c r="N85" s="26">
        <f t="shared" si="138"/>
        <v>0.36120000000000002</v>
      </c>
      <c r="O85" s="26">
        <f t="shared" si="138"/>
        <v>0.36780000000000002</v>
      </c>
      <c r="P85" s="26">
        <f t="shared" si="138"/>
        <v>0.37440000000000001</v>
      </c>
      <c r="Q85" s="26">
        <f t="shared" si="138"/>
        <v>0.38100000000000001</v>
      </c>
      <c r="R85" s="26">
        <f t="shared" si="138"/>
        <v>0.38719999999999999</v>
      </c>
      <c r="S85" s="26">
        <f t="shared" si="138"/>
        <v>0.39379999999999998</v>
      </c>
      <c r="T85" s="26">
        <f t="shared" si="138"/>
        <v>0.4</v>
      </c>
      <c r="U85" s="26">
        <f t="shared" si="138"/>
        <v>0.40659999999999996</v>
      </c>
      <c r="W85" s="350"/>
    </row>
    <row r="86" spans="1:23" ht="12.75" customHeight="1">
      <c r="A86" s="24" t="s">
        <v>33</v>
      </c>
      <c r="B86" s="25" t="s">
        <v>10</v>
      </c>
      <c r="C86" s="26">
        <f t="shared" ref="C86:U86" si="139">C83+(C82*3)</f>
        <v>0.3236</v>
      </c>
      <c r="D86" s="26">
        <f t="shared" si="139"/>
        <v>0.33099999999999996</v>
      </c>
      <c r="E86" s="26">
        <f t="shared" si="139"/>
        <v>0.33899999999999997</v>
      </c>
      <c r="F86" s="26">
        <f t="shared" si="139"/>
        <v>0.34640000000000004</v>
      </c>
      <c r="G86" s="26">
        <f t="shared" si="139"/>
        <v>0.35439999999999999</v>
      </c>
      <c r="H86" s="26">
        <f t="shared" si="139"/>
        <v>0.36180000000000001</v>
      </c>
      <c r="I86" s="26">
        <f t="shared" si="139"/>
        <v>0.36980000000000002</v>
      </c>
      <c r="J86" s="26">
        <f t="shared" si="139"/>
        <v>0.37719999999999998</v>
      </c>
      <c r="K86" s="26">
        <f t="shared" si="139"/>
        <v>0.3846</v>
      </c>
      <c r="L86" s="26">
        <f t="shared" si="139"/>
        <v>0.39200000000000002</v>
      </c>
      <c r="M86" s="26">
        <f t="shared" si="139"/>
        <v>0.39939999999999998</v>
      </c>
      <c r="N86" s="26">
        <f t="shared" si="139"/>
        <v>0.40680000000000005</v>
      </c>
      <c r="O86" s="26">
        <f t="shared" si="139"/>
        <v>0.41420000000000001</v>
      </c>
      <c r="P86" s="26">
        <f t="shared" si="139"/>
        <v>0.42160000000000003</v>
      </c>
      <c r="Q86" s="26">
        <f t="shared" si="139"/>
        <v>0.42899999999999999</v>
      </c>
      <c r="R86" s="26">
        <f t="shared" si="139"/>
        <v>0.43579999999999997</v>
      </c>
      <c r="S86" s="26">
        <f t="shared" si="139"/>
        <v>0.44319999999999998</v>
      </c>
      <c r="T86" s="26">
        <f t="shared" si="139"/>
        <v>0.45</v>
      </c>
      <c r="U86" s="26">
        <f t="shared" si="139"/>
        <v>0.45739999999999997</v>
      </c>
      <c r="W86" s="350"/>
    </row>
    <row r="87" spans="1:23" ht="12.75" customHeight="1">
      <c r="A87" s="24" t="s">
        <v>33</v>
      </c>
      <c r="B87" s="25" t="s">
        <v>11</v>
      </c>
      <c r="C87" s="26">
        <f t="shared" ref="C87:U87" si="140">C83+(C82*4)</f>
        <v>0.35980000000000001</v>
      </c>
      <c r="D87" s="26">
        <f t="shared" si="140"/>
        <v>0.36799999999999999</v>
      </c>
      <c r="E87" s="26">
        <f t="shared" si="140"/>
        <v>0.377</v>
      </c>
      <c r="F87" s="26">
        <f t="shared" si="140"/>
        <v>0.38519999999999999</v>
      </c>
      <c r="G87" s="26">
        <f t="shared" si="140"/>
        <v>0.39419999999999999</v>
      </c>
      <c r="H87" s="26">
        <f t="shared" si="140"/>
        <v>0.40239999999999998</v>
      </c>
      <c r="I87" s="26">
        <f t="shared" si="140"/>
        <v>0.41139999999999999</v>
      </c>
      <c r="J87" s="26">
        <f t="shared" si="140"/>
        <v>0.41959999999999997</v>
      </c>
      <c r="K87" s="26">
        <f t="shared" si="140"/>
        <v>0.42780000000000001</v>
      </c>
      <c r="L87" s="26">
        <f t="shared" si="140"/>
        <v>0.436</v>
      </c>
      <c r="M87" s="26">
        <f t="shared" si="140"/>
        <v>0.44420000000000004</v>
      </c>
      <c r="N87" s="26">
        <f t="shared" si="140"/>
        <v>0.45240000000000002</v>
      </c>
      <c r="O87" s="26">
        <f t="shared" si="140"/>
        <v>0.46060000000000001</v>
      </c>
      <c r="P87" s="26">
        <f t="shared" si="140"/>
        <v>0.46879999999999999</v>
      </c>
      <c r="Q87" s="26">
        <f t="shared" si="140"/>
        <v>0.47699999999999998</v>
      </c>
      <c r="R87" s="26">
        <f t="shared" si="140"/>
        <v>0.48439999999999994</v>
      </c>
      <c r="S87" s="26">
        <f t="shared" si="140"/>
        <v>0.49259999999999998</v>
      </c>
      <c r="T87" s="26">
        <f t="shared" si="140"/>
        <v>0.5</v>
      </c>
      <c r="U87" s="26">
        <f t="shared" si="140"/>
        <v>0.50819999999999999</v>
      </c>
      <c r="W87" s="351"/>
    </row>
    <row r="88" spans="1:23" ht="12.75" customHeight="1">
      <c r="A88" s="24" t="s">
        <v>33</v>
      </c>
      <c r="B88" s="25" t="s">
        <v>12</v>
      </c>
      <c r="C88" s="26">
        <f t="shared" ref="C88:U88" si="141">C83+(C82*5)</f>
        <v>0.39600000000000002</v>
      </c>
      <c r="D88" s="26">
        <f t="shared" si="141"/>
        <v>0.40500000000000003</v>
      </c>
      <c r="E88" s="26">
        <f t="shared" si="141"/>
        <v>0.41500000000000004</v>
      </c>
      <c r="F88" s="26">
        <f t="shared" si="141"/>
        <v>0.42400000000000004</v>
      </c>
      <c r="G88" s="26">
        <f t="shared" si="141"/>
        <v>0.434</v>
      </c>
      <c r="H88" s="26">
        <f t="shared" si="141"/>
        <v>0.44299999999999995</v>
      </c>
      <c r="I88" s="26">
        <f t="shared" si="141"/>
        <v>0.45299999999999996</v>
      </c>
      <c r="J88" s="26">
        <f t="shared" si="141"/>
        <v>0.46199999999999997</v>
      </c>
      <c r="K88" s="26">
        <f t="shared" si="141"/>
        <v>0.47100000000000003</v>
      </c>
      <c r="L88" s="26">
        <f t="shared" si="141"/>
        <v>0.48</v>
      </c>
      <c r="M88" s="26">
        <f t="shared" si="141"/>
        <v>0.48899999999999999</v>
      </c>
      <c r="N88" s="26">
        <f t="shared" si="141"/>
        <v>0.498</v>
      </c>
      <c r="O88" s="26">
        <f t="shared" si="141"/>
        <v>0.50700000000000001</v>
      </c>
      <c r="P88" s="26">
        <f t="shared" si="141"/>
        <v>0.51600000000000001</v>
      </c>
      <c r="Q88" s="26">
        <f t="shared" si="141"/>
        <v>0.52499999999999991</v>
      </c>
      <c r="R88" s="26">
        <f t="shared" si="141"/>
        <v>0.53299999999999992</v>
      </c>
      <c r="S88" s="26">
        <f t="shared" si="141"/>
        <v>0.54200000000000004</v>
      </c>
      <c r="T88" s="26">
        <f t="shared" si="141"/>
        <v>0.55000000000000004</v>
      </c>
      <c r="U88" s="26">
        <f t="shared" si="141"/>
        <v>0.55899999999999994</v>
      </c>
    </row>
    <row r="89" spans="1:23" ht="12.75" customHeight="1">
      <c r="A89" s="70"/>
      <c r="B89" s="73"/>
      <c r="C89" s="72">
        <v>0</v>
      </c>
      <c r="D89" s="72">
        <v>0</v>
      </c>
      <c r="E89" s="72">
        <v>0</v>
      </c>
      <c r="F89" s="72">
        <v>0</v>
      </c>
      <c r="G89" s="72">
        <v>0</v>
      </c>
      <c r="H89" s="72">
        <v>0</v>
      </c>
      <c r="I89" s="72">
        <v>0</v>
      </c>
      <c r="J89" s="72">
        <v>0</v>
      </c>
      <c r="K89" s="72">
        <v>0</v>
      </c>
      <c r="L89" s="72">
        <v>0</v>
      </c>
      <c r="M89" s="72">
        <v>0</v>
      </c>
      <c r="N89" s="72">
        <v>0</v>
      </c>
      <c r="O89" s="72">
        <v>0</v>
      </c>
      <c r="P89" s="72">
        <v>0</v>
      </c>
      <c r="Q89" s="72">
        <v>0</v>
      </c>
      <c r="R89" s="72">
        <v>0</v>
      </c>
      <c r="S89" s="72">
        <v>0</v>
      </c>
      <c r="T89" s="72">
        <v>0</v>
      </c>
      <c r="U89" s="72">
        <v>0</v>
      </c>
    </row>
    <row r="90" spans="1:23" ht="12.75" customHeight="1">
      <c r="A90" s="24" t="s">
        <v>34</v>
      </c>
      <c r="B90" s="25" t="s">
        <v>7</v>
      </c>
      <c r="C90" s="26">
        <v>0.22800000000000001</v>
      </c>
      <c r="D90" s="26">
        <v>0.23400000000000001</v>
      </c>
      <c r="E90" s="26">
        <v>0.24</v>
      </c>
      <c r="F90" s="26">
        <v>0.246</v>
      </c>
      <c r="G90" s="26">
        <v>0.252</v>
      </c>
      <c r="H90" s="26">
        <v>0.25800000000000001</v>
      </c>
      <c r="I90" s="26">
        <v>0.26400000000000001</v>
      </c>
      <c r="J90" s="26">
        <v>0.27</v>
      </c>
      <c r="K90" s="26">
        <v>0.27600000000000002</v>
      </c>
      <c r="L90" s="26">
        <v>0.28199999999999997</v>
      </c>
      <c r="M90" s="26">
        <v>0.28799999999999998</v>
      </c>
      <c r="N90" s="26">
        <v>0.29399999999999998</v>
      </c>
      <c r="O90" s="26">
        <v>0.3</v>
      </c>
      <c r="P90" s="26">
        <v>0.30599999999999999</v>
      </c>
      <c r="Q90" s="26">
        <v>0.312</v>
      </c>
      <c r="R90" s="26">
        <v>0.318</v>
      </c>
      <c r="S90" s="26">
        <v>0.32400000000000001</v>
      </c>
      <c r="T90" s="26">
        <v>0.33</v>
      </c>
      <c r="U90" s="26">
        <v>0.33600000000000002</v>
      </c>
    </row>
    <row r="91" spans="1:23" ht="12.75" customHeight="1">
      <c r="A91" s="24" t="s">
        <v>34</v>
      </c>
      <c r="B91" s="25" t="s">
        <v>8</v>
      </c>
      <c r="C91" s="26">
        <v>0.50800000000000001</v>
      </c>
      <c r="D91" s="26">
        <v>0.52300000000000002</v>
      </c>
      <c r="E91" s="26">
        <v>0.53800000000000003</v>
      </c>
      <c r="F91" s="26">
        <v>0.55300000000000005</v>
      </c>
      <c r="G91" s="26">
        <v>0.56799999999999995</v>
      </c>
      <c r="H91" s="26">
        <v>0.58299999999999996</v>
      </c>
      <c r="I91" s="26">
        <v>0.59799999999999998</v>
      </c>
      <c r="J91" s="26">
        <v>0.61299999999999999</v>
      </c>
      <c r="K91" s="26">
        <v>0.628</v>
      </c>
      <c r="L91" s="26">
        <v>0.66400000000000003</v>
      </c>
      <c r="M91" s="26">
        <v>0.65900000000000003</v>
      </c>
      <c r="N91" s="26">
        <v>0.67400000000000004</v>
      </c>
      <c r="O91" s="26">
        <v>0.69</v>
      </c>
      <c r="P91" s="26">
        <v>0.70599999999999996</v>
      </c>
      <c r="Q91" s="26">
        <v>0.72099999999999997</v>
      </c>
      <c r="R91" s="26">
        <v>0.73699999999999999</v>
      </c>
      <c r="S91" s="26">
        <v>0.753</v>
      </c>
      <c r="T91" s="26">
        <v>0.76900000000000002</v>
      </c>
      <c r="U91" s="26">
        <v>0.78500000000000003</v>
      </c>
      <c r="W91" s="349"/>
    </row>
    <row r="92" spans="1:23" ht="12.75" customHeight="1">
      <c r="A92" s="24" t="s">
        <v>34</v>
      </c>
      <c r="B92" s="25" t="s">
        <v>9</v>
      </c>
      <c r="C92" s="26">
        <v>0.50800000000000001</v>
      </c>
      <c r="D92" s="26">
        <v>0.52300000000000002</v>
      </c>
      <c r="E92" s="26">
        <v>0.53800000000000003</v>
      </c>
      <c r="F92" s="26">
        <v>0.55300000000000005</v>
      </c>
      <c r="G92" s="26">
        <v>0.56799999999999995</v>
      </c>
      <c r="H92" s="26">
        <v>0.58299999999999996</v>
      </c>
      <c r="I92" s="26">
        <v>0.59799999999999998</v>
      </c>
      <c r="J92" s="26">
        <v>0.61299999999999999</v>
      </c>
      <c r="K92" s="26">
        <v>0.628</v>
      </c>
      <c r="L92" s="26">
        <v>0.66400000000000003</v>
      </c>
      <c r="M92" s="26">
        <v>0.65900000000000003</v>
      </c>
      <c r="N92" s="26">
        <v>0.67400000000000004</v>
      </c>
      <c r="O92" s="26">
        <v>0.69</v>
      </c>
      <c r="P92" s="26">
        <v>0.70599999999999996</v>
      </c>
      <c r="Q92" s="26">
        <v>0.72099999999999997</v>
      </c>
      <c r="R92" s="26">
        <v>0.73699999999999999</v>
      </c>
      <c r="S92" s="26">
        <v>0.753</v>
      </c>
      <c r="T92" s="26">
        <v>0.76900000000000002</v>
      </c>
      <c r="U92" s="26">
        <v>0.78500000000000003</v>
      </c>
      <c r="W92" s="350"/>
    </row>
    <row r="93" spans="1:23" ht="12.75" customHeight="1">
      <c r="A93" s="24" t="s">
        <v>34</v>
      </c>
      <c r="B93" s="25" t="s">
        <v>10</v>
      </c>
      <c r="C93" s="26">
        <v>0.50800000000000001</v>
      </c>
      <c r="D93" s="26">
        <v>0.52300000000000002</v>
      </c>
      <c r="E93" s="26">
        <v>0.53800000000000003</v>
      </c>
      <c r="F93" s="26">
        <v>0.55300000000000005</v>
      </c>
      <c r="G93" s="26">
        <v>0.56799999999999995</v>
      </c>
      <c r="H93" s="26">
        <v>0.58299999999999996</v>
      </c>
      <c r="I93" s="26">
        <v>0.59799999999999998</v>
      </c>
      <c r="J93" s="26">
        <v>0.61299999999999999</v>
      </c>
      <c r="K93" s="26">
        <v>0.628</v>
      </c>
      <c r="L93" s="26">
        <v>0.66400000000000003</v>
      </c>
      <c r="M93" s="26">
        <v>0.65900000000000003</v>
      </c>
      <c r="N93" s="26">
        <v>0.67400000000000004</v>
      </c>
      <c r="O93" s="26">
        <v>0.69</v>
      </c>
      <c r="P93" s="26">
        <v>0.70599999999999996</v>
      </c>
      <c r="Q93" s="26">
        <v>0.72099999999999997</v>
      </c>
      <c r="R93" s="26">
        <v>0.73699999999999999</v>
      </c>
      <c r="S93" s="26">
        <v>0.753</v>
      </c>
      <c r="T93" s="26">
        <v>0.76900000000000002</v>
      </c>
      <c r="U93" s="26">
        <v>0.78500000000000003</v>
      </c>
      <c r="W93" s="350"/>
    </row>
    <row r="94" spans="1:23" ht="12.75" customHeight="1">
      <c r="A94" s="24" t="s">
        <v>34</v>
      </c>
      <c r="B94" s="25" t="s">
        <v>11</v>
      </c>
      <c r="C94" s="26">
        <v>0.50800000000000001</v>
      </c>
      <c r="D94" s="26">
        <v>0.52300000000000002</v>
      </c>
      <c r="E94" s="26">
        <v>0.53800000000000003</v>
      </c>
      <c r="F94" s="26">
        <v>0.55300000000000005</v>
      </c>
      <c r="G94" s="26">
        <v>0.56799999999999995</v>
      </c>
      <c r="H94" s="26">
        <v>0.58299999999999996</v>
      </c>
      <c r="I94" s="26">
        <v>0.59799999999999998</v>
      </c>
      <c r="J94" s="26">
        <v>0.61299999999999999</v>
      </c>
      <c r="K94" s="26">
        <v>0.628</v>
      </c>
      <c r="L94" s="26">
        <v>0.66400000000000003</v>
      </c>
      <c r="M94" s="26">
        <v>0.65900000000000003</v>
      </c>
      <c r="N94" s="26">
        <v>0.67400000000000004</v>
      </c>
      <c r="O94" s="26">
        <v>0.69</v>
      </c>
      <c r="P94" s="26">
        <v>0.70599999999999996</v>
      </c>
      <c r="Q94" s="26">
        <v>0.72099999999999997</v>
      </c>
      <c r="R94" s="26">
        <v>0.73699999999999999</v>
      </c>
      <c r="S94" s="26">
        <v>0.753</v>
      </c>
      <c r="T94" s="26">
        <v>0.76900000000000002</v>
      </c>
      <c r="U94" s="26">
        <v>0.78500000000000003</v>
      </c>
      <c r="W94" s="351"/>
    </row>
    <row r="95" spans="1:23" ht="12.75" customHeight="1">
      <c r="A95" s="24" t="s">
        <v>34</v>
      </c>
      <c r="B95" s="25" t="s">
        <v>12</v>
      </c>
      <c r="C95" s="26">
        <v>0.50800000000000001</v>
      </c>
      <c r="D95" s="26">
        <v>0.52300000000000002</v>
      </c>
      <c r="E95" s="26">
        <v>0.53800000000000003</v>
      </c>
      <c r="F95" s="26">
        <v>0.55300000000000005</v>
      </c>
      <c r="G95" s="26">
        <v>0.56799999999999995</v>
      </c>
      <c r="H95" s="26">
        <v>0.58299999999999996</v>
      </c>
      <c r="I95" s="26">
        <v>0.59799999999999998</v>
      </c>
      <c r="J95" s="26">
        <v>0.61299999999999999</v>
      </c>
      <c r="K95" s="26">
        <v>0.628</v>
      </c>
      <c r="L95" s="26">
        <v>0.66400000000000003</v>
      </c>
      <c r="M95" s="26">
        <v>0.65900000000000003</v>
      </c>
      <c r="N95" s="26">
        <v>0.67400000000000004</v>
      </c>
      <c r="O95" s="26">
        <v>0.69</v>
      </c>
      <c r="P95" s="26">
        <v>0.70599999999999996</v>
      </c>
      <c r="Q95" s="26">
        <v>0.72099999999999997</v>
      </c>
      <c r="R95" s="26">
        <v>0.73699999999999999</v>
      </c>
      <c r="S95" s="26">
        <v>0.753</v>
      </c>
      <c r="T95" s="26">
        <v>0.76900000000000002</v>
      </c>
      <c r="U95" s="26">
        <v>0.78500000000000003</v>
      </c>
    </row>
    <row r="96" spans="1:23" ht="12.75" customHeight="1">
      <c r="A96" s="70"/>
      <c r="B96" s="73"/>
      <c r="C96" s="72">
        <v>0</v>
      </c>
      <c r="D96" s="72">
        <v>0</v>
      </c>
      <c r="E96" s="72">
        <v>0</v>
      </c>
      <c r="F96" s="72">
        <v>0</v>
      </c>
      <c r="G96" s="72">
        <v>0</v>
      </c>
      <c r="H96" s="72">
        <v>0</v>
      </c>
      <c r="I96" s="72">
        <v>0</v>
      </c>
      <c r="J96" s="72">
        <v>0</v>
      </c>
      <c r="K96" s="72">
        <v>0</v>
      </c>
      <c r="L96" s="72">
        <v>0</v>
      </c>
      <c r="M96" s="72">
        <v>0</v>
      </c>
      <c r="N96" s="72">
        <v>0</v>
      </c>
      <c r="O96" s="72">
        <v>0</v>
      </c>
      <c r="P96" s="72">
        <v>0</v>
      </c>
      <c r="Q96" s="72">
        <v>0</v>
      </c>
      <c r="R96" s="72">
        <v>0</v>
      </c>
      <c r="S96" s="72">
        <v>0</v>
      </c>
      <c r="T96" s="72">
        <v>0</v>
      </c>
      <c r="U96" s="72">
        <v>0</v>
      </c>
    </row>
    <row r="97" spans="1:23" ht="12.75" customHeight="1">
      <c r="A97" s="24" t="s">
        <v>2</v>
      </c>
      <c r="B97" s="28" t="s">
        <v>7</v>
      </c>
      <c r="C97" s="29">
        <v>0.1</v>
      </c>
      <c r="D97" s="29">
        <v>0.11</v>
      </c>
      <c r="E97" s="29">
        <v>0.12</v>
      </c>
      <c r="F97" s="29">
        <v>0.13</v>
      </c>
      <c r="G97" s="29">
        <v>0.14000000000000001</v>
      </c>
      <c r="H97" s="29">
        <v>0.15</v>
      </c>
      <c r="I97" s="29">
        <v>0.16</v>
      </c>
      <c r="J97" s="29">
        <v>0.17</v>
      </c>
      <c r="K97" s="29">
        <v>0.18</v>
      </c>
      <c r="L97" s="29">
        <v>0.19</v>
      </c>
      <c r="M97" s="29">
        <v>0.2</v>
      </c>
      <c r="N97" s="29">
        <v>0.21</v>
      </c>
      <c r="O97" s="29">
        <v>0.22</v>
      </c>
      <c r="P97" s="29">
        <v>0.23</v>
      </c>
      <c r="Q97" s="29">
        <v>0.24</v>
      </c>
      <c r="R97" s="29">
        <v>0.25</v>
      </c>
      <c r="S97" s="29">
        <v>0.26</v>
      </c>
      <c r="T97" s="29">
        <v>0.27</v>
      </c>
      <c r="U97" s="29">
        <v>0.28000000000000003</v>
      </c>
    </row>
    <row r="98" spans="1:23" ht="12.75" customHeight="1">
      <c r="A98" s="24" t="s">
        <v>2</v>
      </c>
      <c r="B98" s="28" t="s">
        <v>8</v>
      </c>
      <c r="C98" s="29">
        <f t="shared" ref="C98" si="142">C97+C96</f>
        <v>0.1</v>
      </c>
      <c r="D98" s="29">
        <f t="shared" ref="D98" si="143">D97+D96</f>
        <v>0.11</v>
      </c>
      <c r="E98" s="29">
        <f t="shared" ref="E98" si="144">E97+E96</f>
        <v>0.12</v>
      </c>
      <c r="F98" s="29">
        <f t="shared" ref="F98" si="145">F97+F96</f>
        <v>0.13</v>
      </c>
      <c r="G98" s="29">
        <f t="shared" ref="G98" si="146">G97+G96</f>
        <v>0.14000000000000001</v>
      </c>
      <c r="H98" s="29">
        <f t="shared" ref="H98" si="147">H97+H96</f>
        <v>0.15</v>
      </c>
      <c r="I98" s="29">
        <f t="shared" ref="I98" si="148">I97+I96</f>
        <v>0.16</v>
      </c>
      <c r="J98" s="29">
        <f t="shared" ref="J98" si="149">J97+J96</f>
        <v>0.17</v>
      </c>
      <c r="K98" s="29">
        <f t="shared" ref="K98" si="150">K97+K96</f>
        <v>0.18</v>
      </c>
      <c r="L98" s="29">
        <f t="shared" ref="L98" si="151">L97+L96</f>
        <v>0.19</v>
      </c>
      <c r="M98" s="29">
        <f t="shared" ref="M98" si="152">M97+M96</f>
        <v>0.2</v>
      </c>
      <c r="N98" s="29">
        <f t="shared" ref="N98" si="153">N97+N96</f>
        <v>0.21</v>
      </c>
      <c r="O98" s="29">
        <f t="shared" ref="O98" si="154">O97+O96</f>
        <v>0.22</v>
      </c>
      <c r="P98" s="29">
        <f t="shared" ref="P98" si="155">P97+P96</f>
        <v>0.23</v>
      </c>
      <c r="Q98" s="29">
        <f t="shared" ref="Q98" si="156">Q97+Q96</f>
        <v>0.24</v>
      </c>
      <c r="R98" s="29">
        <f t="shared" ref="R98" si="157">R97+R96</f>
        <v>0.25</v>
      </c>
      <c r="S98" s="29">
        <f t="shared" ref="S98" si="158">S97+S96</f>
        <v>0.26</v>
      </c>
      <c r="T98" s="29">
        <f t="shared" ref="T98" si="159">T97+T96</f>
        <v>0.27</v>
      </c>
      <c r="U98" s="29">
        <f t="shared" ref="U98" si="160">U97+U96</f>
        <v>0.28000000000000003</v>
      </c>
      <c r="W98" s="349"/>
    </row>
    <row r="99" spans="1:23" ht="12.75" customHeight="1">
      <c r="A99" s="24" t="s">
        <v>2</v>
      </c>
      <c r="B99" s="28" t="s">
        <v>9</v>
      </c>
      <c r="C99" s="29">
        <f t="shared" ref="C99:U99" si="161">C97+(C96*2)</f>
        <v>0.1</v>
      </c>
      <c r="D99" s="29">
        <f t="shared" si="161"/>
        <v>0.11</v>
      </c>
      <c r="E99" s="29">
        <f t="shared" si="161"/>
        <v>0.12</v>
      </c>
      <c r="F99" s="29">
        <f t="shared" si="161"/>
        <v>0.13</v>
      </c>
      <c r="G99" s="29">
        <f t="shared" si="161"/>
        <v>0.14000000000000001</v>
      </c>
      <c r="H99" s="29">
        <f t="shared" si="161"/>
        <v>0.15</v>
      </c>
      <c r="I99" s="29">
        <f t="shared" si="161"/>
        <v>0.16</v>
      </c>
      <c r="J99" s="29">
        <f t="shared" si="161"/>
        <v>0.17</v>
      </c>
      <c r="K99" s="29">
        <f t="shared" si="161"/>
        <v>0.18</v>
      </c>
      <c r="L99" s="29">
        <f t="shared" si="161"/>
        <v>0.19</v>
      </c>
      <c r="M99" s="29">
        <f t="shared" si="161"/>
        <v>0.2</v>
      </c>
      <c r="N99" s="29">
        <f t="shared" si="161"/>
        <v>0.21</v>
      </c>
      <c r="O99" s="29">
        <f t="shared" si="161"/>
        <v>0.22</v>
      </c>
      <c r="P99" s="29">
        <f t="shared" si="161"/>
        <v>0.23</v>
      </c>
      <c r="Q99" s="29">
        <f t="shared" si="161"/>
        <v>0.24</v>
      </c>
      <c r="R99" s="29">
        <f t="shared" si="161"/>
        <v>0.25</v>
      </c>
      <c r="S99" s="29">
        <f t="shared" si="161"/>
        <v>0.26</v>
      </c>
      <c r="T99" s="29">
        <f t="shared" si="161"/>
        <v>0.27</v>
      </c>
      <c r="U99" s="29">
        <f t="shared" si="161"/>
        <v>0.28000000000000003</v>
      </c>
      <c r="W99" s="350"/>
    </row>
    <row r="100" spans="1:23" ht="12.75" customHeight="1">
      <c r="A100" s="24" t="s">
        <v>2</v>
      </c>
      <c r="B100" s="28" t="s">
        <v>10</v>
      </c>
      <c r="C100" s="29">
        <f t="shared" ref="C100:U100" si="162">C97+(C96*3)</f>
        <v>0.1</v>
      </c>
      <c r="D100" s="29">
        <f t="shared" si="162"/>
        <v>0.11</v>
      </c>
      <c r="E100" s="29">
        <f t="shared" si="162"/>
        <v>0.12</v>
      </c>
      <c r="F100" s="29">
        <f t="shared" si="162"/>
        <v>0.13</v>
      </c>
      <c r="G100" s="29">
        <f t="shared" si="162"/>
        <v>0.14000000000000001</v>
      </c>
      <c r="H100" s="29">
        <f t="shared" si="162"/>
        <v>0.15</v>
      </c>
      <c r="I100" s="29">
        <f t="shared" si="162"/>
        <v>0.16</v>
      </c>
      <c r="J100" s="29">
        <f t="shared" si="162"/>
        <v>0.17</v>
      </c>
      <c r="K100" s="29">
        <f t="shared" si="162"/>
        <v>0.18</v>
      </c>
      <c r="L100" s="29">
        <f t="shared" si="162"/>
        <v>0.19</v>
      </c>
      <c r="M100" s="29">
        <f t="shared" si="162"/>
        <v>0.2</v>
      </c>
      <c r="N100" s="29">
        <f t="shared" si="162"/>
        <v>0.21</v>
      </c>
      <c r="O100" s="29">
        <f t="shared" si="162"/>
        <v>0.22</v>
      </c>
      <c r="P100" s="29">
        <f t="shared" si="162"/>
        <v>0.23</v>
      </c>
      <c r="Q100" s="29">
        <f t="shared" si="162"/>
        <v>0.24</v>
      </c>
      <c r="R100" s="29">
        <f t="shared" si="162"/>
        <v>0.25</v>
      </c>
      <c r="S100" s="29">
        <f t="shared" si="162"/>
        <v>0.26</v>
      </c>
      <c r="T100" s="29">
        <f t="shared" si="162"/>
        <v>0.27</v>
      </c>
      <c r="U100" s="29">
        <f t="shared" si="162"/>
        <v>0.28000000000000003</v>
      </c>
      <c r="W100" s="350"/>
    </row>
    <row r="101" spans="1:23" ht="12.75" customHeight="1">
      <c r="A101" s="24" t="s">
        <v>2</v>
      </c>
      <c r="B101" s="28" t="s">
        <v>11</v>
      </c>
      <c r="C101" s="29">
        <f t="shared" ref="C101:U101" si="163">C97+(C96*4)</f>
        <v>0.1</v>
      </c>
      <c r="D101" s="29">
        <f t="shared" si="163"/>
        <v>0.11</v>
      </c>
      <c r="E101" s="29">
        <f t="shared" si="163"/>
        <v>0.12</v>
      </c>
      <c r="F101" s="29">
        <f t="shared" si="163"/>
        <v>0.13</v>
      </c>
      <c r="G101" s="29">
        <f t="shared" si="163"/>
        <v>0.14000000000000001</v>
      </c>
      <c r="H101" s="29">
        <f t="shared" si="163"/>
        <v>0.15</v>
      </c>
      <c r="I101" s="29">
        <f t="shared" si="163"/>
        <v>0.16</v>
      </c>
      <c r="J101" s="29">
        <f t="shared" si="163"/>
        <v>0.17</v>
      </c>
      <c r="K101" s="29">
        <f t="shared" si="163"/>
        <v>0.18</v>
      </c>
      <c r="L101" s="29">
        <f t="shared" si="163"/>
        <v>0.19</v>
      </c>
      <c r="M101" s="29">
        <f t="shared" si="163"/>
        <v>0.2</v>
      </c>
      <c r="N101" s="29">
        <f t="shared" si="163"/>
        <v>0.21</v>
      </c>
      <c r="O101" s="29">
        <f t="shared" si="163"/>
        <v>0.22</v>
      </c>
      <c r="P101" s="29">
        <f t="shared" si="163"/>
        <v>0.23</v>
      </c>
      <c r="Q101" s="29">
        <f t="shared" si="163"/>
        <v>0.24</v>
      </c>
      <c r="R101" s="29">
        <f t="shared" si="163"/>
        <v>0.25</v>
      </c>
      <c r="S101" s="29">
        <f t="shared" si="163"/>
        <v>0.26</v>
      </c>
      <c r="T101" s="29">
        <f t="shared" si="163"/>
        <v>0.27</v>
      </c>
      <c r="U101" s="29">
        <f t="shared" si="163"/>
        <v>0.28000000000000003</v>
      </c>
      <c r="W101" s="351"/>
    </row>
    <row r="102" spans="1:23" ht="12.75" customHeight="1">
      <c r="A102" s="24" t="s">
        <v>2</v>
      </c>
      <c r="B102" s="28" t="s">
        <v>12</v>
      </c>
      <c r="C102" s="29">
        <f t="shared" ref="C102:U102" si="164">C97+(C96*5)</f>
        <v>0.1</v>
      </c>
      <c r="D102" s="29">
        <f t="shared" si="164"/>
        <v>0.11</v>
      </c>
      <c r="E102" s="29">
        <f t="shared" si="164"/>
        <v>0.12</v>
      </c>
      <c r="F102" s="29">
        <f t="shared" si="164"/>
        <v>0.13</v>
      </c>
      <c r="G102" s="29">
        <f t="shared" si="164"/>
        <v>0.14000000000000001</v>
      </c>
      <c r="H102" s="29">
        <f t="shared" si="164"/>
        <v>0.15</v>
      </c>
      <c r="I102" s="29">
        <f t="shared" si="164"/>
        <v>0.16</v>
      </c>
      <c r="J102" s="29">
        <f t="shared" si="164"/>
        <v>0.17</v>
      </c>
      <c r="K102" s="29">
        <f t="shared" si="164"/>
        <v>0.18</v>
      </c>
      <c r="L102" s="29">
        <f t="shared" si="164"/>
        <v>0.19</v>
      </c>
      <c r="M102" s="29">
        <f t="shared" si="164"/>
        <v>0.2</v>
      </c>
      <c r="N102" s="29">
        <f t="shared" si="164"/>
        <v>0.21</v>
      </c>
      <c r="O102" s="29">
        <f t="shared" si="164"/>
        <v>0.22</v>
      </c>
      <c r="P102" s="29">
        <f t="shared" si="164"/>
        <v>0.23</v>
      </c>
      <c r="Q102" s="29">
        <f t="shared" si="164"/>
        <v>0.24</v>
      </c>
      <c r="R102" s="29">
        <f t="shared" si="164"/>
        <v>0.25</v>
      </c>
      <c r="S102" s="29">
        <f t="shared" si="164"/>
        <v>0.26</v>
      </c>
      <c r="T102" s="29">
        <f t="shared" si="164"/>
        <v>0.27</v>
      </c>
      <c r="U102" s="29">
        <f t="shared" si="164"/>
        <v>0.28000000000000003</v>
      </c>
    </row>
    <row r="103" spans="1:23" ht="12.75" customHeight="1">
      <c r="A103" s="70"/>
      <c r="B103" s="73"/>
      <c r="C103" s="72">
        <v>0</v>
      </c>
      <c r="D103" s="72">
        <v>0</v>
      </c>
      <c r="E103" s="72">
        <v>0</v>
      </c>
      <c r="F103" s="72">
        <v>0</v>
      </c>
      <c r="G103" s="72">
        <v>0</v>
      </c>
      <c r="H103" s="72">
        <v>0</v>
      </c>
      <c r="I103" s="72">
        <v>0</v>
      </c>
      <c r="J103" s="72">
        <v>0</v>
      </c>
      <c r="K103" s="72">
        <v>0</v>
      </c>
      <c r="L103" s="72">
        <v>0</v>
      </c>
      <c r="M103" s="72">
        <v>0</v>
      </c>
      <c r="N103" s="72">
        <v>0</v>
      </c>
      <c r="O103" s="72">
        <v>0</v>
      </c>
      <c r="P103" s="72">
        <v>0</v>
      </c>
      <c r="Q103" s="72">
        <v>0</v>
      </c>
      <c r="R103" s="72">
        <v>0</v>
      </c>
      <c r="S103" s="72">
        <v>0</v>
      </c>
      <c r="T103" s="72">
        <v>0</v>
      </c>
      <c r="U103" s="72">
        <v>0</v>
      </c>
    </row>
    <row r="104" spans="1:23" ht="12.75" customHeight="1">
      <c r="A104" s="24" t="s">
        <v>3</v>
      </c>
      <c r="B104" s="28" t="s">
        <v>7</v>
      </c>
      <c r="C104" s="29">
        <v>0.1</v>
      </c>
      <c r="D104" s="29">
        <v>0.11</v>
      </c>
      <c r="E104" s="29">
        <v>0.12</v>
      </c>
      <c r="F104" s="29">
        <v>0.13</v>
      </c>
      <c r="G104" s="29">
        <v>0.14000000000000001</v>
      </c>
      <c r="H104" s="29">
        <v>0.15</v>
      </c>
      <c r="I104" s="29">
        <v>0.16</v>
      </c>
      <c r="J104" s="29">
        <v>0.17</v>
      </c>
      <c r="K104" s="29">
        <v>0.18</v>
      </c>
      <c r="L104" s="29">
        <v>0.19</v>
      </c>
      <c r="M104" s="29">
        <v>0.2</v>
      </c>
      <c r="N104" s="29">
        <v>0.21</v>
      </c>
      <c r="O104" s="29">
        <v>0.22</v>
      </c>
      <c r="P104" s="29">
        <v>0.23</v>
      </c>
      <c r="Q104" s="29">
        <v>0.24</v>
      </c>
      <c r="R104" s="29">
        <v>0.25</v>
      </c>
      <c r="S104" s="29">
        <v>0.26</v>
      </c>
      <c r="T104" s="29">
        <v>0.27</v>
      </c>
      <c r="U104" s="29">
        <v>0.28000000000000003</v>
      </c>
    </row>
    <row r="105" spans="1:23" ht="12.75" customHeight="1">
      <c r="A105" s="24" t="s">
        <v>3</v>
      </c>
      <c r="B105" s="28" t="s">
        <v>8</v>
      </c>
      <c r="C105" s="29">
        <f t="shared" ref="C105" si="165">C104+C103</f>
        <v>0.1</v>
      </c>
      <c r="D105" s="29">
        <f t="shared" ref="D105" si="166">D104+D103</f>
        <v>0.11</v>
      </c>
      <c r="E105" s="29">
        <f t="shared" ref="E105" si="167">E104+E103</f>
        <v>0.12</v>
      </c>
      <c r="F105" s="29">
        <f t="shared" ref="F105" si="168">F104+F103</f>
        <v>0.13</v>
      </c>
      <c r="G105" s="29">
        <f t="shared" ref="G105" si="169">G104+G103</f>
        <v>0.14000000000000001</v>
      </c>
      <c r="H105" s="29">
        <f t="shared" ref="H105" si="170">H104+H103</f>
        <v>0.15</v>
      </c>
      <c r="I105" s="29">
        <f t="shared" ref="I105" si="171">I104+I103</f>
        <v>0.16</v>
      </c>
      <c r="J105" s="29">
        <f t="shared" ref="J105" si="172">J104+J103</f>
        <v>0.17</v>
      </c>
      <c r="K105" s="29">
        <f t="shared" ref="K105" si="173">K104+K103</f>
        <v>0.18</v>
      </c>
      <c r="L105" s="29">
        <f t="shared" ref="L105" si="174">L104+L103</f>
        <v>0.19</v>
      </c>
      <c r="M105" s="29">
        <f t="shared" ref="M105" si="175">M104+M103</f>
        <v>0.2</v>
      </c>
      <c r="N105" s="29">
        <f t="shared" ref="N105" si="176">N104+N103</f>
        <v>0.21</v>
      </c>
      <c r="O105" s="29">
        <f t="shared" ref="O105" si="177">O104+O103</f>
        <v>0.22</v>
      </c>
      <c r="P105" s="29">
        <f t="shared" ref="P105" si="178">P104+P103</f>
        <v>0.23</v>
      </c>
      <c r="Q105" s="29">
        <f t="shared" ref="Q105" si="179">Q104+Q103</f>
        <v>0.24</v>
      </c>
      <c r="R105" s="29">
        <f t="shared" ref="R105" si="180">R104+R103</f>
        <v>0.25</v>
      </c>
      <c r="S105" s="29">
        <f t="shared" ref="S105" si="181">S104+S103</f>
        <v>0.26</v>
      </c>
      <c r="T105" s="29">
        <f t="shared" ref="T105" si="182">T104+T103</f>
        <v>0.27</v>
      </c>
      <c r="U105" s="29">
        <f t="shared" ref="U105" si="183">U104+U103</f>
        <v>0.28000000000000003</v>
      </c>
      <c r="W105" s="349"/>
    </row>
    <row r="106" spans="1:23" ht="12.75" customHeight="1">
      <c r="A106" s="24" t="s">
        <v>3</v>
      </c>
      <c r="B106" s="28" t="s">
        <v>9</v>
      </c>
      <c r="C106" s="29">
        <f t="shared" ref="C106:U106" si="184">C104+(C103*2)</f>
        <v>0.1</v>
      </c>
      <c r="D106" s="29">
        <f t="shared" si="184"/>
        <v>0.11</v>
      </c>
      <c r="E106" s="29">
        <f t="shared" si="184"/>
        <v>0.12</v>
      </c>
      <c r="F106" s="29">
        <f t="shared" si="184"/>
        <v>0.13</v>
      </c>
      <c r="G106" s="29">
        <f t="shared" si="184"/>
        <v>0.14000000000000001</v>
      </c>
      <c r="H106" s="29">
        <f t="shared" si="184"/>
        <v>0.15</v>
      </c>
      <c r="I106" s="29">
        <f t="shared" si="184"/>
        <v>0.16</v>
      </c>
      <c r="J106" s="29">
        <f t="shared" si="184"/>
        <v>0.17</v>
      </c>
      <c r="K106" s="29">
        <f t="shared" si="184"/>
        <v>0.18</v>
      </c>
      <c r="L106" s="29">
        <f t="shared" si="184"/>
        <v>0.19</v>
      </c>
      <c r="M106" s="29">
        <f t="shared" si="184"/>
        <v>0.2</v>
      </c>
      <c r="N106" s="29">
        <f t="shared" si="184"/>
        <v>0.21</v>
      </c>
      <c r="O106" s="29">
        <f t="shared" si="184"/>
        <v>0.22</v>
      </c>
      <c r="P106" s="29">
        <f t="shared" si="184"/>
        <v>0.23</v>
      </c>
      <c r="Q106" s="29">
        <f t="shared" si="184"/>
        <v>0.24</v>
      </c>
      <c r="R106" s="29">
        <f t="shared" si="184"/>
        <v>0.25</v>
      </c>
      <c r="S106" s="29">
        <f t="shared" si="184"/>
        <v>0.26</v>
      </c>
      <c r="T106" s="29">
        <f t="shared" si="184"/>
        <v>0.27</v>
      </c>
      <c r="U106" s="29">
        <f t="shared" si="184"/>
        <v>0.28000000000000003</v>
      </c>
      <c r="W106" s="350"/>
    </row>
    <row r="107" spans="1:23" ht="12.75" customHeight="1">
      <c r="A107" s="24" t="s">
        <v>3</v>
      </c>
      <c r="B107" s="28" t="s">
        <v>10</v>
      </c>
      <c r="C107" s="29">
        <f t="shared" ref="C107:U107" si="185">C104+(C103*3)</f>
        <v>0.1</v>
      </c>
      <c r="D107" s="29">
        <f t="shared" si="185"/>
        <v>0.11</v>
      </c>
      <c r="E107" s="29">
        <f t="shared" si="185"/>
        <v>0.12</v>
      </c>
      <c r="F107" s="29">
        <f t="shared" si="185"/>
        <v>0.13</v>
      </c>
      <c r="G107" s="29">
        <f t="shared" si="185"/>
        <v>0.14000000000000001</v>
      </c>
      <c r="H107" s="29">
        <f t="shared" si="185"/>
        <v>0.15</v>
      </c>
      <c r="I107" s="29">
        <f t="shared" si="185"/>
        <v>0.16</v>
      </c>
      <c r="J107" s="29">
        <f t="shared" si="185"/>
        <v>0.17</v>
      </c>
      <c r="K107" s="29">
        <f t="shared" si="185"/>
        <v>0.18</v>
      </c>
      <c r="L107" s="29">
        <f t="shared" si="185"/>
        <v>0.19</v>
      </c>
      <c r="M107" s="29">
        <f t="shared" si="185"/>
        <v>0.2</v>
      </c>
      <c r="N107" s="29">
        <f t="shared" si="185"/>
        <v>0.21</v>
      </c>
      <c r="O107" s="29">
        <f t="shared" si="185"/>
        <v>0.22</v>
      </c>
      <c r="P107" s="29">
        <f t="shared" si="185"/>
        <v>0.23</v>
      </c>
      <c r="Q107" s="29">
        <f t="shared" si="185"/>
        <v>0.24</v>
      </c>
      <c r="R107" s="29">
        <f t="shared" si="185"/>
        <v>0.25</v>
      </c>
      <c r="S107" s="29">
        <f t="shared" si="185"/>
        <v>0.26</v>
      </c>
      <c r="T107" s="29">
        <f t="shared" si="185"/>
        <v>0.27</v>
      </c>
      <c r="U107" s="29">
        <f t="shared" si="185"/>
        <v>0.28000000000000003</v>
      </c>
      <c r="W107" s="350"/>
    </row>
    <row r="108" spans="1:23" ht="12.75" customHeight="1">
      <c r="A108" s="24" t="s">
        <v>3</v>
      </c>
      <c r="B108" s="28" t="s">
        <v>11</v>
      </c>
      <c r="C108" s="29">
        <f t="shared" ref="C108:U108" si="186">C104+(C103*4)</f>
        <v>0.1</v>
      </c>
      <c r="D108" s="29">
        <f t="shared" si="186"/>
        <v>0.11</v>
      </c>
      <c r="E108" s="29">
        <f t="shared" si="186"/>
        <v>0.12</v>
      </c>
      <c r="F108" s="29">
        <f t="shared" si="186"/>
        <v>0.13</v>
      </c>
      <c r="G108" s="29">
        <f t="shared" si="186"/>
        <v>0.14000000000000001</v>
      </c>
      <c r="H108" s="29">
        <f t="shared" si="186"/>
        <v>0.15</v>
      </c>
      <c r="I108" s="29">
        <f t="shared" si="186"/>
        <v>0.16</v>
      </c>
      <c r="J108" s="29">
        <f t="shared" si="186"/>
        <v>0.17</v>
      </c>
      <c r="K108" s="29">
        <f t="shared" si="186"/>
        <v>0.18</v>
      </c>
      <c r="L108" s="29">
        <f t="shared" si="186"/>
        <v>0.19</v>
      </c>
      <c r="M108" s="29">
        <f t="shared" si="186"/>
        <v>0.2</v>
      </c>
      <c r="N108" s="29">
        <f t="shared" si="186"/>
        <v>0.21</v>
      </c>
      <c r="O108" s="29">
        <f t="shared" si="186"/>
        <v>0.22</v>
      </c>
      <c r="P108" s="29">
        <f t="shared" si="186"/>
        <v>0.23</v>
      </c>
      <c r="Q108" s="29">
        <f t="shared" si="186"/>
        <v>0.24</v>
      </c>
      <c r="R108" s="29">
        <f t="shared" si="186"/>
        <v>0.25</v>
      </c>
      <c r="S108" s="29">
        <f t="shared" si="186"/>
        <v>0.26</v>
      </c>
      <c r="T108" s="29">
        <f t="shared" si="186"/>
        <v>0.27</v>
      </c>
      <c r="U108" s="29">
        <f t="shared" si="186"/>
        <v>0.28000000000000003</v>
      </c>
      <c r="W108" s="351"/>
    </row>
    <row r="109" spans="1:23" ht="12.75" customHeight="1">
      <c r="A109" s="24" t="s">
        <v>3</v>
      </c>
      <c r="B109" s="28" t="s">
        <v>12</v>
      </c>
      <c r="C109" s="29">
        <f t="shared" ref="C109:U109" si="187">C104+(C103*5)</f>
        <v>0.1</v>
      </c>
      <c r="D109" s="29">
        <f t="shared" si="187"/>
        <v>0.11</v>
      </c>
      <c r="E109" s="29">
        <f t="shared" si="187"/>
        <v>0.12</v>
      </c>
      <c r="F109" s="29">
        <f t="shared" si="187"/>
        <v>0.13</v>
      </c>
      <c r="G109" s="29">
        <f t="shared" si="187"/>
        <v>0.14000000000000001</v>
      </c>
      <c r="H109" s="29">
        <f t="shared" si="187"/>
        <v>0.15</v>
      </c>
      <c r="I109" s="29">
        <f t="shared" si="187"/>
        <v>0.16</v>
      </c>
      <c r="J109" s="29">
        <f t="shared" si="187"/>
        <v>0.17</v>
      </c>
      <c r="K109" s="29">
        <f t="shared" si="187"/>
        <v>0.18</v>
      </c>
      <c r="L109" s="29">
        <f t="shared" si="187"/>
        <v>0.19</v>
      </c>
      <c r="M109" s="29">
        <f t="shared" si="187"/>
        <v>0.2</v>
      </c>
      <c r="N109" s="29">
        <f t="shared" si="187"/>
        <v>0.21</v>
      </c>
      <c r="O109" s="29">
        <f t="shared" si="187"/>
        <v>0.22</v>
      </c>
      <c r="P109" s="29">
        <f t="shared" si="187"/>
        <v>0.23</v>
      </c>
      <c r="Q109" s="29">
        <f t="shared" si="187"/>
        <v>0.24</v>
      </c>
      <c r="R109" s="29">
        <f t="shared" si="187"/>
        <v>0.25</v>
      </c>
      <c r="S109" s="29">
        <f t="shared" si="187"/>
        <v>0.26</v>
      </c>
      <c r="T109" s="29">
        <f t="shared" si="187"/>
        <v>0.27</v>
      </c>
      <c r="U109" s="29">
        <f t="shared" si="187"/>
        <v>0.28000000000000003</v>
      </c>
    </row>
    <row r="110" spans="1:23" ht="12.75" customHeight="1">
      <c r="A110" s="70"/>
      <c r="B110" s="73"/>
      <c r="C110" s="72">
        <v>0</v>
      </c>
      <c r="D110" s="72">
        <v>0</v>
      </c>
      <c r="E110" s="72">
        <v>0</v>
      </c>
      <c r="F110" s="72">
        <v>0</v>
      </c>
      <c r="G110" s="72">
        <v>0</v>
      </c>
      <c r="H110" s="72">
        <v>0</v>
      </c>
      <c r="I110" s="72">
        <v>0</v>
      </c>
      <c r="J110" s="72">
        <v>0</v>
      </c>
      <c r="K110" s="72">
        <v>0</v>
      </c>
      <c r="L110" s="72">
        <v>0</v>
      </c>
      <c r="M110" s="72">
        <v>0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</row>
    <row r="111" spans="1:23" ht="12.75" customHeight="1">
      <c r="A111" s="24" t="s">
        <v>4</v>
      </c>
      <c r="B111" s="28" t="s">
        <v>7</v>
      </c>
      <c r="C111" s="29">
        <v>0.1</v>
      </c>
      <c r="D111" s="29">
        <v>0.11</v>
      </c>
      <c r="E111" s="29">
        <v>0.12</v>
      </c>
      <c r="F111" s="29">
        <v>0.13</v>
      </c>
      <c r="G111" s="29">
        <v>0.14000000000000001</v>
      </c>
      <c r="H111" s="29">
        <v>0.15</v>
      </c>
      <c r="I111" s="29">
        <v>0.16</v>
      </c>
      <c r="J111" s="29">
        <v>0.17</v>
      </c>
      <c r="K111" s="29">
        <v>0.18</v>
      </c>
      <c r="L111" s="29">
        <v>0.19</v>
      </c>
      <c r="M111" s="29">
        <v>0.2</v>
      </c>
      <c r="N111" s="29">
        <v>0.21</v>
      </c>
      <c r="O111" s="29">
        <v>0.22</v>
      </c>
      <c r="P111" s="29">
        <v>0.23</v>
      </c>
      <c r="Q111" s="29">
        <v>0.24</v>
      </c>
      <c r="R111" s="29">
        <v>0.25</v>
      </c>
      <c r="S111" s="29">
        <v>0.26</v>
      </c>
      <c r="T111" s="29">
        <v>0.27</v>
      </c>
      <c r="U111" s="29">
        <v>0.28000000000000003</v>
      </c>
    </row>
    <row r="112" spans="1:23" ht="12.75" customHeight="1">
      <c r="A112" s="24" t="s">
        <v>4</v>
      </c>
      <c r="B112" s="28" t="s">
        <v>8</v>
      </c>
      <c r="C112" s="29">
        <f t="shared" ref="C112" si="188">C111+C110</f>
        <v>0.1</v>
      </c>
      <c r="D112" s="29">
        <f t="shared" ref="D112" si="189">D111+D110</f>
        <v>0.11</v>
      </c>
      <c r="E112" s="29">
        <f t="shared" ref="E112" si="190">E111+E110</f>
        <v>0.12</v>
      </c>
      <c r="F112" s="29">
        <f t="shared" ref="F112" si="191">F111+F110</f>
        <v>0.13</v>
      </c>
      <c r="G112" s="29">
        <f t="shared" ref="G112" si="192">G111+G110</f>
        <v>0.14000000000000001</v>
      </c>
      <c r="H112" s="29">
        <f t="shared" ref="H112" si="193">H111+H110</f>
        <v>0.15</v>
      </c>
      <c r="I112" s="29">
        <f t="shared" ref="I112" si="194">I111+I110</f>
        <v>0.16</v>
      </c>
      <c r="J112" s="29">
        <f t="shared" ref="J112" si="195">J111+J110</f>
        <v>0.17</v>
      </c>
      <c r="K112" s="29">
        <f t="shared" ref="K112" si="196">K111+K110</f>
        <v>0.18</v>
      </c>
      <c r="L112" s="29">
        <f t="shared" ref="L112" si="197">L111+L110</f>
        <v>0.19</v>
      </c>
      <c r="M112" s="29">
        <f t="shared" ref="M112" si="198">M111+M110</f>
        <v>0.2</v>
      </c>
      <c r="N112" s="29">
        <f t="shared" ref="N112" si="199">N111+N110</f>
        <v>0.21</v>
      </c>
      <c r="O112" s="29">
        <f t="shared" ref="O112" si="200">O111+O110</f>
        <v>0.22</v>
      </c>
      <c r="P112" s="29">
        <f t="shared" ref="P112" si="201">P111+P110</f>
        <v>0.23</v>
      </c>
      <c r="Q112" s="29">
        <f t="shared" ref="Q112" si="202">Q111+Q110</f>
        <v>0.24</v>
      </c>
      <c r="R112" s="29">
        <f t="shared" ref="R112" si="203">R111+R110</f>
        <v>0.25</v>
      </c>
      <c r="S112" s="29">
        <f t="shared" ref="S112" si="204">S111+S110</f>
        <v>0.26</v>
      </c>
      <c r="T112" s="29">
        <f t="shared" ref="T112" si="205">T111+T110</f>
        <v>0.27</v>
      </c>
      <c r="U112" s="29">
        <f t="shared" ref="U112" si="206">U111+U110</f>
        <v>0.28000000000000003</v>
      </c>
      <c r="W112" s="349"/>
    </row>
    <row r="113" spans="1:23" ht="12.75" customHeight="1">
      <c r="A113" s="24" t="s">
        <v>4</v>
      </c>
      <c r="B113" s="28" t="s">
        <v>9</v>
      </c>
      <c r="C113" s="29">
        <f t="shared" ref="C113:U113" si="207">C111+(C110*2)</f>
        <v>0.1</v>
      </c>
      <c r="D113" s="29">
        <f t="shared" si="207"/>
        <v>0.11</v>
      </c>
      <c r="E113" s="29">
        <f t="shared" si="207"/>
        <v>0.12</v>
      </c>
      <c r="F113" s="29">
        <f t="shared" si="207"/>
        <v>0.13</v>
      </c>
      <c r="G113" s="29">
        <f t="shared" si="207"/>
        <v>0.14000000000000001</v>
      </c>
      <c r="H113" s="29">
        <f t="shared" si="207"/>
        <v>0.15</v>
      </c>
      <c r="I113" s="29">
        <f t="shared" si="207"/>
        <v>0.16</v>
      </c>
      <c r="J113" s="29">
        <f t="shared" si="207"/>
        <v>0.17</v>
      </c>
      <c r="K113" s="29">
        <f t="shared" si="207"/>
        <v>0.18</v>
      </c>
      <c r="L113" s="29">
        <f t="shared" si="207"/>
        <v>0.19</v>
      </c>
      <c r="M113" s="29">
        <f t="shared" si="207"/>
        <v>0.2</v>
      </c>
      <c r="N113" s="29">
        <f t="shared" si="207"/>
        <v>0.21</v>
      </c>
      <c r="O113" s="29">
        <f t="shared" si="207"/>
        <v>0.22</v>
      </c>
      <c r="P113" s="29">
        <f t="shared" si="207"/>
        <v>0.23</v>
      </c>
      <c r="Q113" s="29">
        <f t="shared" si="207"/>
        <v>0.24</v>
      </c>
      <c r="R113" s="29">
        <f t="shared" si="207"/>
        <v>0.25</v>
      </c>
      <c r="S113" s="29">
        <f t="shared" si="207"/>
        <v>0.26</v>
      </c>
      <c r="T113" s="29">
        <f t="shared" si="207"/>
        <v>0.27</v>
      </c>
      <c r="U113" s="29">
        <f t="shared" si="207"/>
        <v>0.28000000000000003</v>
      </c>
      <c r="W113" s="350"/>
    </row>
    <row r="114" spans="1:23" ht="12.75" customHeight="1">
      <c r="A114" s="24" t="s">
        <v>4</v>
      </c>
      <c r="B114" s="28" t="s">
        <v>10</v>
      </c>
      <c r="C114" s="29">
        <f t="shared" ref="C114:U114" si="208">C111+(C110*3)</f>
        <v>0.1</v>
      </c>
      <c r="D114" s="29">
        <f t="shared" si="208"/>
        <v>0.11</v>
      </c>
      <c r="E114" s="29">
        <f t="shared" si="208"/>
        <v>0.12</v>
      </c>
      <c r="F114" s="29">
        <f t="shared" si="208"/>
        <v>0.13</v>
      </c>
      <c r="G114" s="29">
        <f t="shared" si="208"/>
        <v>0.14000000000000001</v>
      </c>
      <c r="H114" s="29">
        <f t="shared" si="208"/>
        <v>0.15</v>
      </c>
      <c r="I114" s="29">
        <f t="shared" si="208"/>
        <v>0.16</v>
      </c>
      <c r="J114" s="29">
        <f t="shared" si="208"/>
        <v>0.17</v>
      </c>
      <c r="K114" s="29">
        <f t="shared" si="208"/>
        <v>0.18</v>
      </c>
      <c r="L114" s="29">
        <f t="shared" si="208"/>
        <v>0.19</v>
      </c>
      <c r="M114" s="29">
        <f t="shared" si="208"/>
        <v>0.2</v>
      </c>
      <c r="N114" s="29">
        <f t="shared" si="208"/>
        <v>0.21</v>
      </c>
      <c r="O114" s="29">
        <f t="shared" si="208"/>
        <v>0.22</v>
      </c>
      <c r="P114" s="29">
        <f t="shared" si="208"/>
        <v>0.23</v>
      </c>
      <c r="Q114" s="29">
        <f t="shared" si="208"/>
        <v>0.24</v>
      </c>
      <c r="R114" s="29">
        <f t="shared" si="208"/>
        <v>0.25</v>
      </c>
      <c r="S114" s="29">
        <f t="shared" si="208"/>
        <v>0.26</v>
      </c>
      <c r="T114" s="29">
        <f t="shared" si="208"/>
        <v>0.27</v>
      </c>
      <c r="U114" s="29">
        <f t="shared" si="208"/>
        <v>0.28000000000000003</v>
      </c>
      <c r="W114" s="350"/>
    </row>
    <row r="115" spans="1:23" ht="12.75" customHeight="1">
      <c r="A115" s="24" t="s">
        <v>4</v>
      </c>
      <c r="B115" s="28" t="s">
        <v>11</v>
      </c>
      <c r="C115" s="29">
        <f t="shared" ref="C115:U115" si="209">C111+(C110*4)</f>
        <v>0.1</v>
      </c>
      <c r="D115" s="29">
        <f t="shared" si="209"/>
        <v>0.11</v>
      </c>
      <c r="E115" s="29">
        <f t="shared" si="209"/>
        <v>0.12</v>
      </c>
      <c r="F115" s="29">
        <f t="shared" si="209"/>
        <v>0.13</v>
      </c>
      <c r="G115" s="29">
        <f t="shared" si="209"/>
        <v>0.14000000000000001</v>
      </c>
      <c r="H115" s="29">
        <f t="shared" si="209"/>
        <v>0.15</v>
      </c>
      <c r="I115" s="29">
        <f t="shared" si="209"/>
        <v>0.16</v>
      </c>
      <c r="J115" s="29">
        <f t="shared" si="209"/>
        <v>0.17</v>
      </c>
      <c r="K115" s="29">
        <f t="shared" si="209"/>
        <v>0.18</v>
      </c>
      <c r="L115" s="29">
        <f t="shared" si="209"/>
        <v>0.19</v>
      </c>
      <c r="M115" s="29">
        <f t="shared" si="209"/>
        <v>0.2</v>
      </c>
      <c r="N115" s="29">
        <f t="shared" si="209"/>
        <v>0.21</v>
      </c>
      <c r="O115" s="29">
        <f t="shared" si="209"/>
        <v>0.22</v>
      </c>
      <c r="P115" s="29">
        <f t="shared" si="209"/>
        <v>0.23</v>
      </c>
      <c r="Q115" s="29">
        <f t="shared" si="209"/>
        <v>0.24</v>
      </c>
      <c r="R115" s="29">
        <f t="shared" si="209"/>
        <v>0.25</v>
      </c>
      <c r="S115" s="29">
        <f t="shared" si="209"/>
        <v>0.26</v>
      </c>
      <c r="T115" s="29">
        <f t="shared" si="209"/>
        <v>0.27</v>
      </c>
      <c r="U115" s="29">
        <f t="shared" si="209"/>
        <v>0.28000000000000003</v>
      </c>
      <c r="W115" s="351"/>
    </row>
    <row r="116" spans="1:23" ht="12.75" customHeight="1">
      <c r="A116" s="24" t="s">
        <v>4</v>
      </c>
      <c r="B116" s="28" t="s">
        <v>12</v>
      </c>
      <c r="C116" s="29">
        <f t="shared" ref="C116:U116" si="210">C111+(C110*5)</f>
        <v>0.1</v>
      </c>
      <c r="D116" s="29">
        <f t="shared" si="210"/>
        <v>0.11</v>
      </c>
      <c r="E116" s="29">
        <f t="shared" si="210"/>
        <v>0.12</v>
      </c>
      <c r="F116" s="29">
        <f t="shared" si="210"/>
        <v>0.13</v>
      </c>
      <c r="G116" s="29">
        <f t="shared" si="210"/>
        <v>0.14000000000000001</v>
      </c>
      <c r="H116" s="29">
        <f t="shared" si="210"/>
        <v>0.15</v>
      </c>
      <c r="I116" s="29">
        <f t="shared" si="210"/>
        <v>0.16</v>
      </c>
      <c r="J116" s="29">
        <f t="shared" si="210"/>
        <v>0.17</v>
      </c>
      <c r="K116" s="29">
        <f t="shared" si="210"/>
        <v>0.18</v>
      </c>
      <c r="L116" s="29">
        <f t="shared" si="210"/>
        <v>0.19</v>
      </c>
      <c r="M116" s="29">
        <f t="shared" si="210"/>
        <v>0.2</v>
      </c>
      <c r="N116" s="29">
        <f t="shared" si="210"/>
        <v>0.21</v>
      </c>
      <c r="O116" s="29">
        <f t="shared" si="210"/>
        <v>0.22</v>
      </c>
      <c r="P116" s="29">
        <f t="shared" si="210"/>
        <v>0.23</v>
      </c>
      <c r="Q116" s="29">
        <f t="shared" si="210"/>
        <v>0.24</v>
      </c>
      <c r="R116" s="29">
        <f t="shared" si="210"/>
        <v>0.25</v>
      </c>
      <c r="S116" s="29">
        <f t="shared" si="210"/>
        <v>0.26</v>
      </c>
      <c r="T116" s="29">
        <f t="shared" si="210"/>
        <v>0.27</v>
      </c>
      <c r="U116" s="29">
        <f t="shared" si="210"/>
        <v>0.28000000000000003</v>
      </c>
    </row>
  </sheetData>
  <sheetProtection password="B7C2" sheet="1" objects="1" scenarios="1" selectLockedCells="1"/>
  <mergeCells count="16">
    <mergeCell ref="W84:W87"/>
    <mergeCell ref="W91:W94"/>
    <mergeCell ref="W98:W101"/>
    <mergeCell ref="W105:W108"/>
    <mergeCell ref="W112:W115"/>
    <mergeCell ref="W77:W80"/>
    <mergeCell ref="W14:W17"/>
    <mergeCell ref="W7:W10"/>
    <mergeCell ref="W21:W24"/>
    <mergeCell ref="W28:W31"/>
    <mergeCell ref="W35:W38"/>
    <mergeCell ref="W42:W45"/>
    <mergeCell ref="W49:W52"/>
    <mergeCell ref="W56:W59"/>
    <mergeCell ref="W63:W66"/>
    <mergeCell ref="W70:W73"/>
  </mergeCells>
  <phoneticPr fontId="6" type="noConversion"/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FF0000"/>
  </sheetPr>
  <dimension ref="A1:U60"/>
  <sheetViews>
    <sheetView showGridLines="0" showRowColHeaders="0" zoomScaleNormal="100" workbookViewId="0">
      <selection activeCell="B14" sqref="B14:B15"/>
    </sheetView>
  </sheetViews>
  <sheetFormatPr baseColWidth="10" defaultColWidth="0" defaultRowHeight="0" customHeight="1" zeroHeight="1"/>
  <cols>
    <col min="1" max="1" width="1.42578125" style="67" customWidth="1"/>
    <col min="2" max="2" width="11.42578125" style="67" customWidth="1"/>
    <col min="3" max="3" width="5.7109375" style="67" customWidth="1"/>
    <col min="4" max="7" width="4.28515625" style="67" customWidth="1"/>
    <col min="8" max="8" width="5.7109375" style="67" customWidth="1"/>
    <col min="9" max="9" width="10" style="67" customWidth="1"/>
    <col min="10" max="10" width="1.42578125" style="67" customWidth="1"/>
    <col min="11" max="11" width="5.7109375" style="67" customWidth="1"/>
    <col min="12" max="12" width="10" style="67" customWidth="1"/>
    <col min="13" max="13" width="1.42578125" style="67" customWidth="1"/>
    <col min="14" max="14" width="5.7109375" style="67" hidden="1" customWidth="1"/>
    <col min="15" max="15" width="11.42578125" style="67" hidden="1" customWidth="1"/>
    <col min="16" max="16" width="5.7109375" style="67" hidden="1" customWidth="1"/>
    <col min="17" max="21" width="11.42578125" style="67" hidden="1" customWidth="1"/>
    <col min="22" max="16384" width="14.42578125" style="67" hidden="1"/>
  </cols>
  <sheetData>
    <row r="1" spans="1:17" ht="7.5" customHeigh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7" ht="15" customHeight="1">
      <c r="A2" s="66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66"/>
    </row>
    <row r="3" spans="1:17" ht="15" customHeight="1">
      <c r="A3" s="66"/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66"/>
    </row>
    <row r="4" spans="1:17" ht="15" customHeight="1">
      <c r="A4" s="66"/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66"/>
    </row>
    <row r="5" spans="1:17" ht="15" customHeight="1">
      <c r="A5" s="66"/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66"/>
    </row>
    <row r="6" spans="1:17" ht="15" customHeight="1">
      <c r="A6" s="66"/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66"/>
    </row>
    <row r="7" spans="1:17" ht="15" customHeight="1">
      <c r="A7" s="66"/>
      <c r="B7" s="362"/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66"/>
    </row>
    <row r="8" spans="1:17" ht="15" customHeight="1">
      <c r="A8" s="66"/>
      <c r="B8" s="362"/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66"/>
    </row>
    <row r="9" spans="1:17" ht="15" customHeight="1">
      <c r="A9" s="66"/>
      <c r="B9" s="362"/>
      <c r="C9" s="362"/>
      <c r="D9" s="362"/>
      <c r="E9" s="362"/>
      <c r="F9" s="362"/>
      <c r="G9" s="362"/>
      <c r="H9" s="362"/>
      <c r="I9" s="362"/>
      <c r="J9" s="362"/>
      <c r="K9" s="362"/>
      <c r="L9" s="362"/>
      <c r="M9" s="66"/>
    </row>
    <row r="10" spans="1:17" ht="15" customHeight="1">
      <c r="A10" s="66"/>
      <c r="B10" s="346" t="s">
        <v>22</v>
      </c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66"/>
    </row>
    <row r="11" spans="1:17" ht="15" customHeight="1" thickBot="1">
      <c r="A11" s="68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66"/>
    </row>
    <row r="12" spans="1:17" ht="15" customHeight="1">
      <c r="A12" s="68"/>
      <c r="B12" s="4"/>
      <c r="C12" s="4"/>
      <c r="D12" s="4"/>
      <c r="E12" s="4"/>
      <c r="F12" s="4"/>
      <c r="G12" s="4"/>
      <c r="H12" s="352"/>
      <c r="I12" s="38" t="s">
        <v>36</v>
      </c>
      <c r="J12" s="39"/>
      <c r="K12" s="352"/>
      <c r="L12" s="38" t="s">
        <v>17</v>
      </c>
      <c r="M12" s="66"/>
    </row>
    <row r="13" spans="1:17" ht="15" customHeight="1" thickBot="1">
      <c r="A13" s="68"/>
      <c r="B13" s="64"/>
      <c r="C13" s="4"/>
      <c r="D13" s="4"/>
      <c r="E13" s="4"/>
      <c r="F13" s="4"/>
      <c r="G13" s="43"/>
      <c r="H13" s="353"/>
      <c r="I13" s="45">
        <f>SUMPRODUCT((Feuil4!$C$1:$J$1&gt;=$E15)*(Feuil4!$C$2:$J$2&lt;=$G15)*(Feuil4!$C$3:$J$3))</f>
        <v>31</v>
      </c>
      <c r="J13" s="40"/>
      <c r="K13" s="354"/>
      <c r="L13" s="57">
        <f>IF(G15=8,Feuil4!C6)+IF(G15=9,Feuil4!D6)+IF(G15=10,Feuil4!E6)+IF(G15=11,Feuil4!F6)+IF(G15=12,Feuil4!G6)+IF(G15=13,Feuil4!H6)+IF(G15=14,Feuil4!I6)+IF(G15=15,Feuil4!J6)</f>
        <v>20</v>
      </c>
      <c r="M13" s="66"/>
    </row>
    <row r="14" spans="1:17" ht="15" customHeight="1">
      <c r="A14" s="68"/>
      <c r="B14" s="357" t="s">
        <v>19</v>
      </c>
      <c r="C14" s="365"/>
      <c r="D14" s="359" t="s">
        <v>20</v>
      </c>
      <c r="E14" s="360"/>
      <c r="F14" s="359" t="s">
        <v>21</v>
      </c>
      <c r="G14" s="361"/>
      <c r="H14" s="353"/>
      <c r="I14" s="41" t="s">
        <v>14</v>
      </c>
      <c r="J14" s="55"/>
      <c r="K14" s="355"/>
      <c r="L14" s="60" t="s">
        <v>15</v>
      </c>
      <c r="M14" s="4"/>
      <c r="N14" s="69"/>
      <c r="O14" s="42"/>
    </row>
    <row r="15" spans="1:17" ht="15" customHeight="1">
      <c r="A15" s="68"/>
      <c r="B15" s="358"/>
      <c r="C15" s="365"/>
      <c r="D15" s="7" t="s">
        <v>16</v>
      </c>
      <c r="E15" s="58">
        <v>7</v>
      </c>
      <c r="F15" s="7" t="s">
        <v>16</v>
      </c>
      <c r="G15" s="59">
        <v>15</v>
      </c>
      <c r="H15" s="353"/>
      <c r="I15" s="45">
        <f>SUMPRODUCT((Feuil4!$C$1:$J$1&gt;=$E15)*(Feuil4!$C$2:$J$2&lt;=$G15)*(Feuil4!$C$4:$J$4))</f>
        <v>41</v>
      </c>
      <c r="J15" s="56"/>
      <c r="K15" s="356"/>
      <c r="L15" s="61">
        <f>SUMPRODUCT((Feuil4!$C$1:$J$1&gt;=$E15)*(Feuil4!$C$2:$J$2&lt;=$G15)*(Feuil4!$C$7:$J$7))</f>
        <v>1400</v>
      </c>
      <c r="M15" s="4"/>
      <c r="N15" s="69"/>
      <c r="O15" s="42"/>
    </row>
    <row r="16" spans="1:17" ht="15" customHeight="1">
      <c r="A16" s="68"/>
      <c r="B16" s="4"/>
      <c r="C16" s="4"/>
      <c r="D16" s="4"/>
      <c r="E16" s="4"/>
      <c r="F16" s="4"/>
      <c r="G16" s="43"/>
      <c r="H16" s="353"/>
      <c r="I16" s="41" t="s">
        <v>5</v>
      </c>
      <c r="J16" s="55"/>
      <c r="K16" s="356"/>
      <c r="L16" s="62" t="s">
        <v>5</v>
      </c>
      <c r="M16" s="4"/>
      <c r="N16" s="69"/>
      <c r="O16" s="42"/>
      <c r="P16" s="69"/>
      <c r="Q16" s="42"/>
    </row>
    <row r="17" spans="1:17" ht="15" customHeight="1" thickBot="1">
      <c r="A17" s="66"/>
      <c r="B17" s="4"/>
      <c r="C17" s="4"/>
      <c r="D17" s="4"/>
      <c r="E17" s="4"/>
      <c r="F17" s="4"/>
      <c r="G17" s="43"/>
      <c r="H17" s="363"/>
      <c r="I17" s="46">
        <f>SUMPRODUCT((Feuil4!$C$1:$J$1&gt;=$E15)*(Feuil4!$C$2:$J$2&lt;=$G15)*(Feuil4!$C$5:$J$5))</f>
        <v>327000</v>
      </c>
      <c r="J17" s="56"/>
      <c r="K17" s="364"/>
      <c r="L17" s="63">
        <f>SUMPRODUCT((Feuil4!$C$1:$J$1&gt;=$E15)*(Feuil4!$C$2:$J$2&lt;=$G15)*(Feuil4!$C$8:$J$8))</f>
        <v>129000</v>
      </c>
      <c r="M17" s="4"/>
      <c r="N17" s="69"/>
      <c r="O17" s="42"/>
      <c r="P17" s="69"/>
      <c r="Q17" s="42"/>
    </row>
    <row r="18" spans="1:17" ht="15" customHeight="1">
      <c r="A18" s="66"/>
      <c r="B18" s="4"/>
      <c r="C18" s="4"/>
      <c r="D18" s="4"/>
      <c r="E18" s="4"/>
      <c r="F18" s="4"/>
      <c r="G18" s="4"/>
      <c r="H18" s="4"/>
      <c r="I18" s="44"/>
      <c r="J18" s="44"/>
      <c r="K18" s="4"/>
      <c r="L18" s="44"/>
      <c r="M18" s="4"/>
      <c r="N18" s="69"/>
      <c r="O18" s="42"/>
      <c r="P18" s="69"/>
      <c r="Q18" s="42"/>
    </row>
    <row r="19" spans="1:17" ht="15" customHeight="1">
      <c r="A19" s="68"/>
      <c r="B19" s="64"/>
      <c r="C19" s="4"/>
      <c r="D19" s="4"/>
      <c r="E19" s="4"/>
      <c r="F19" s="4"/>
      <c r="G19" s="4"/>
      <c r="H19" s="4"/>
      <c r="I19" s="44"/>
      <c r="J19" s="44"/>
      <c r="K19" s="4"/>
      <c r="L19" s="44"/>
      <c r="M19" s="66"/>
    </row>
    <row r="20" spans="1:17" ht="15" customHeight="1">
      <c r="A20" s="68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</row>
    <row r="21" spans="1:17" ht="15" customHeight="1">
      <c r="A21" s="68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</row>
    <row r="22" spans="1:17" ht="15" customHeight="1">
      <c r="A22" s="68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</row>
    <row r="23" spans="1:17" ht="15" customHeight="1">
      <c r="A23" s="68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</row>
    <row r="24" spans="1:17" ht="15" customHeight="1">
      <c r="A24" s="68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</row>
    <row r="25" spans="1:17" ht="15" customHeight="1">
      <c r="A25" s="68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</row>
    <row r="26" spans="1:17" ht="15" customHeight="1">
      <c r="A26" s="68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</row>
    <row r="27" spans="1:17" ht="15" customHeight="1">
      <c r="A27" s="68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</row>
    <row r="28" spans="1:17" ht="15" customHeight="1">
      <c r="A28" s="68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</row>
    <row r="29" spans="1:17" ht="15" customHeight="1">
      <c r="A29" s="68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</row>
    <row r="30" spans="1:17" ht="15" customHeight="1">
      <c r="A30" s="68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</row>
    <row r="31" spans="1:17" ht="15" customHeight="1">
      <c r="A31" s="68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</row>
    <row r="32" spans="1:17" ht="15" customHeight="1">
      <c r="A32" s="68"/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66"/>
    </row>
    <row r="33" spans="1:13" ht="15" customHeight="1">
      <c r="A33" s="68"/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66"/>
    </row>
    <row r="34" spans="1:13" ht="15" customHeight="1">
      <c r="A34" s="68"/>
      <c r="B34" s="338"/>
      <c r="C34" s="338"/>
      <c r="D34" s="338"/>
      <c r="E34" s="338"/>
      <c r="F34" s="338"/>
      <c r="G34" s="338"/>
      <c r="H34" s="338"/>
      <c r="I34" s="338"/>
      <c r="J34" s="338"/>
      <c r="K34" s="338"/>
      <c r="L34" s="338"/>
      <c r="M34" s="66"/>
    </row>
    <row r="35" spans="1:13" ht="15" customHeight="1">
      <c r="A35" s="68"/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66"/>
    </row>
    <row r="36" spans="1:13" ht="15" customHeight="1">
      <c r="A36" s="68"/>
      <c r="B36" s="338"/>
      <c r="C36" s="338"/>
      <c r="D36" s="338"/>
      <c r="E36" s="338"/>
      <c r="F36" s="338"/>
      <c r="G36" s="338"/>
      <c r="H36" s="338"/>
      <c r="I36" s="338"/>
      <c r="J36" s="338"/>
      <c r="K36" s="338"/>
      <c r="L36" s="338"/>
      <c r="M36" s="66"/>
    </row>
    <row r="37" spans="1:13" ht="15" customHeight="1">
      <c r="A37" s="68"/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66"/>
    </row>
    <row r="38" spans="1:13" ht="15" customHeight="1">
      <c r="A38" s="6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66"/>
    </row>
    <row r="39" spans="1:13" ht="15" customHeight="1">
      <c r="A39" s="66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66"/>
    </row>
    <row r="40" spans="1:13" ht="15" customHeight="1">
      <c r="A40" s="66"/>
      <c r="B40" s="338"/>
      <c r="C40" s="338"/>
      <c r="D40" s="338"/>
      <c r="E40" s="338"/>
      <c r="F40" s="338"/>
      <c r="G40" s="338"/>
      <c r="H40" s="338"/>
      <c r="I40" s="338"/>
      <c r="J40" s="338"/>
      <c r="K40" s="338"/>
      <c r="L40" s="338"/>
      <c r="M40" s="36"/>
    </row>
    <row r="41" spans="1:13" ht="15" customHeight="1">
      <c r="A41" s="66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6"/>
    </row>
    <row r="42" spans="1:13" ht="15" customHeight="1">
      <c r="A42" s="66"/>
      <c r="B42" s="338"/>
      <c r="C42" s="338"/>
      <c r="D42" s="338"/>
      <c r="E42" s="338"/>
      <c r="F42" s="338"/>
      <c r="G42" s="338"/>
      <c r="H42" s="338"/>
      <c r="I42" s="338"/>
      <c r="J42" s="338"/>
      <c r="K42" s="338"/>
      <c r="L42" s="338"/>
      <c r="M42" s="66"/>
    </row>
    <row r="43" spans="1:13" ht="15" customHeight="1">
      <c r="A43" s="66"/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66"/>
    </row>
    <row r="44" spans="1:13" ht="15" customHeight="1">
      <c r="A44" s="66"/>
      <c r="B44" s="338"/>
      <c r="C44" s="338"/>
      <c r="D44" s="338"/>
      <c r="E44" s="338"/>
      <c r="F44" s="338"/>
      <c r="G44" s="338"/>
      <c r="H44" s="338"/>
      <c r="I44" s="338"/>
      <c r="J44" s="338"/>
      <c r="K44" s="338"/>
      <c r="L44" s="338"/>
      <c r="M44" s="66"/>
    </row>
    <row r="45" spans="1:13" ht="15" customHeight="1">
      <c r="A45" s="66"/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66"/>
    </row>
    <row r="46" spans="1:13" ht="15" customHeight="1">
      <c r="A46" s="66"/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66"/>
    </row>
    <row r="47" spans="1:13" ht="15" customHeight="1">
      <c r="A47" s="66"/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66"/>
    </row>
    <row r="48" spans="1:13" ht="15" customHeight="1">
      <c r="A48" s="66"/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66"/>
    </row>
    <row r="49" spans="1:13" ht="15" customHeight="1">
      <c r="A49" s="66"/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66"/>
    </row>
    <row r="50" spans="1:13" ht="7.5" customHeight="1">
      <c r="A50" s="66"/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66"/>
    </row>
    <row r="51" spans="1:13" ht="15" hidden="1" customHeight="1">
      <c r="A51" s="66"/>
      <c r="M51" s="66"/>
    </row>
    <row r="52" spans="1:13" ht="15" hidden="1" customHeight="1">
      <c r="A52" s="66"/>
      <c r="M52" s="66"/>
    </row>
    <row r="53" spans="1:13" ht="15" hidden="1" customHeight="1">
      <c r="A53" s="66"/>
      <c r="M53" s="66"/>
    </row>
    <row r="54" spans="1:13" ht="15" hidden="1" customHeight="1">
      <c r="A54" s="66"/>
      <c r="M54" s="66"/>
    </row>
    <row r="55" spans="1:13" ht="15" hidden="1" customHeight="1">
      <c r="A55" s="66"/>
      <c r="M55" s="66"/>
    </row>
    <row r="56" spans="1:13" ht="15" hidden="1" customHeight="1">
      <c r="A56" s="66"/>
      <c r="M56" s="66"/>
    </row>
    <row r="57" spans="1:13" ht="15" hidden="1" customHeight="1">
      <c r="A57" s="66"/>
      <c r="M57" s="66"/>
    </row>
    <row r="58" spans="1:13" ht="15" hidden="1" customHeight="1">
      <c r="A58" s="66"/>
      <c r="M58" s="66"/>
    </row>
    <row r="59" spans="1:13" ht="15" hidden="1" customHeight="1">
      <c r="A59" s="66"/>
      <c r="M59" s="66"/>
    </row>
    <row r="60" spans="1:13" ht="15" hidden="1" customHeight="1">
      <c r="A60" s="66"/>
      <c r="M60" s="66"/>
    </row>
  </sheetData>
  <sheetProtection password="B7C2" sheet="1" objects="1" scenarios="1" selectLockedCells="1"/>
  <dataConsolidate/>
  <mergeCells count="12">
    <mergeCell ref="B2:L9"/>
    <mergeCell ref="B10:L11"/>
    <mergeCell ref="H16:H17"/>
    <mergeCell ref="K16:K17"/>
    <mergeCell ref="B14:B15"/>
    <mergeCell ref="C14:C15"/>
    <mergeCell ref="D14:E14"/>
    <mergeCell ref="F14:G14"/>
    <mergeCell ref="H12:H13"/>
    <mergeCell ref="K12:K13"/>
    <mergeCell ref="H14:H15"/>
    <mergeCell ref="K14:K15"/>
  </mergeCells>
  <hyperlinks>
    <hyperlink ref="B10:J11" r:id="rId1" display="EN CLIQUANT SUR LE LOGO DISCORD, TU REJOINS LE SERVEUR MG"/>
  </hyperlinks>
  <pageMargins left="0.7" right="0.7" top="0.75" bottom="0.75" header="0" footer="0"/>
  <pageSetup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>
          <x14:formula1>
            <xm:f>Feuil4!$C$2:$J$2</xm:f>
          </x14:formula1>
          <xm:sqref>G15:G18</xm:sqref>
        </x14:dataValidation>
        <x14:dataValidation type="list" allowBlank="1" showErrorMessage="1">
          <x14:formula1>
            <xm:f>Feuil4!$C$1:$J$1</xm:f>
          </x14:formula1>
          <xm:sqref>E15:E18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B050"/>
  </sheetPr>
  <dimension ref="A1:CX75"/>
  <sheetViews>
    <sheetView zoomScaleNormal="100" workbookViewId="0">
      <pane ySplit="8" topLeftCell="A9" activePane="bottomLeft" state="frozen"/>
      <selection activeCell="B12" sqref="B12:C13"/>
      <selection pane="bottomLeft"/>
    </sheetView>
  </sheetViews>
  <sheetFormatPr baseColWidth="10" defaultColWidth="7.42578125" defaultRowHeight="15" customHeight="1"/>
  <cols>
    <col min="1" max="1" width="5.7109375" style="74" customWidth="1"/>
    <col min="2" max="2" width="11.85546875" style="80" bestFit="1" customWidth="1"/>
    <col min="3" max="5" width="7.42578125" style="74"/>
    <col min="6" max="6" width="7.42578125" style="74" customWidth="1"/>
    <col min="7" max="101" width="7.42578125" style="74"/>
    <col min="102" max="102" width="8.85546875" style="74" bestFit="1" customWidth="1"/>
    <col min="103" max="16384" width="7.42578125" style="74"/>
  </cols>
  <sheetData>
    <row r="1" spans="1:102" ht="15" customHeight="1">
      <c r="B1" s="75" t="s">
        <v>0</v>
      </c>
      <c r="C1" s="75">
        <v>7</v>
      </c>
      <c r="D1" s="75">
        <v>8</v>
      </c>
      <c r="E1" s="75">
        <v>9</v>
      </c>
      <c r="F1" s="75">
        <v>10</v>
      </c>
      <c r="G1" s="75">
        <v>11</v>
      </c>
      <c r="H1" s="75">
        <v>12</v>
      </c>
      <c r="I1" s="75">
        <v>13</v>
      </c>
      <c r="J1" s="75">
        <v>14</v>
      </c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102" ht="15" customHeight="1">
      <c r="B2" s="75" t="s">
        <v>0</v>
      </c>
      <c r="C2" s="76">
        <v>8</v>
      </c>
      <c r="D2" s="76">
        <v>9</v>
      </c>
      <c r="E2" s="76">
        <v>10</v>
      </c>
      <c r="F2" s="76">
        <v>11</v>
      </c>
      <c r="G2" s="76">
        <v>12</v>
      </c>
      <c r="H2" s="76">
        <v>13</v>
      </c>
      <c r="I2" s="76">
        <v>14</v>
      </c>
      <c r="J2" s="76">
        <v>15</v>
      </c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</row>
    <row r="3" spans="1:102" ht="15" customHeight="1">
      <c r="B3" s="75" t="s">
        <v>13</v>
      </c>
      <c r="C3" s="75">
        <v>2</v>
      </c>
      <c r="D3" s="75">
        <v>3</v>
      </c>
      <c r="E3" s="75">
        <v>3</v>
      </c>
      <c r="F3" s="75">
        <v>4</v>
      </c>
      <c r="G3" s="75">
        <v>4</v>
      </c>
      <c r="H3" s="75">
        <v>5</v>
      </c>
      <c r="I3" s="75">
        <v>5</v>
      </c>
      <c r="J3" s="75">
        <v>5</v>
      </c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</row>
    <row r="4" spans="1:102" ht="15" customHeight="1">
      <c r="A4" s="366"/>
      <c r="B4" s="75" t="s">
        <v>14</v>
      </c>
      <c r="C4" s="75">
        <v>1</v>
      </c>
      <c r="D4" s="75">
        <v>3</v>
      </c>
      <c r="E4" s="75">
        <v>5</v>
      </c>
      <c r="F4" s="75">
        <v>5</v>
      </c>
      <c r="G4" s="75">
        <v>6</v>
      </c>
      <c r="H4" s="75">
        <v>6</v>
      </c>
      <c r="I4" s="75">
        <v>7</v>
      </c>
      <c r="J4" s="75">
        <v>8</v>
      </c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</row>
    <row r="5" spans="1:102" ht="15" customHeight="1">
      <c r="A5" s="367"/>
      <c r="B5" s="75" t="s">
        <v>5</v>
      </c>
      <c r="C5" s="75">
        <v>3000</v>
      </c>
      <c r="D5" s="75">
        <v>8000</v>
      </c>
      <c r="E5" s="75">
        <v>16000</v>
      </c>
      <c r="F5" s="75">
        <v>40000</v>
      </c>
      <c r="G5" s="75">
        <v>50000</v>
      </c>
      <c r="H5" s="75">
        <v>60000</v>
      </c>
      <c r="I5" s="75">
        <v>70000</v>
      </c>
      <c r="J5" s="75">
        <v>80000</v>
      </c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</row>
    <row r="6" spans="1:102" ht="15" customHeight="1">
      <c r="B6" s="75" t="s">
        <v>17</v>
      </c>
      <c r="C6" s="75">
        <v>5</v>
      </c>
      <c r="D6" s="75">
        <v>10</v>
      </c>
      <c r="E6" s="75">
        <v>10</v>
      </c>
      <c r="F6" s="75">
        <v>15</v>
      </c>
      <c r="G6" s="75">
        <v>15</v>
      </c>
      <c r="H6" s="75">
        <v>20</v>
      </c>
      <c r="I6" s="75">
        <v>20</v>
      </c>
      <c r="J6" s="75">
        <v>20</v>
      </c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</row>
    <row r="7" spans="1:102" ht="15" customHeight="1">
      <c r="B7" s="75" t="s">
        <v>15</v>
      </c>
      <c r="C7" s="75"/>
      <c r="D7" s="75">
        <v>200</v>
      </c>
      <c r="E7" s="75"/>
      <c r="F7" s="75">
        <v>300</v>
      </c>
      <c r="G7" s="75"/>
      <c r="H7" s="75">
        <v>400</v>
      </c>
      <c r="I7" s="75"/>
      <c r="J7" s="75">
        <v>500</v>
      </c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</row>
    <row r="8" spans="1:102" ht="15" customHeight="1">
      <c r="B8" s="75" t="s">
        <v>5</v>
      </c>
      <c r="C8" s="75"/>
      <c r="D8" s="75">
        <v>7000</v>
      </c>
      <c r="E8" s="75"/>
      <c r="F8" s="75">
        <v>28000</v>
      </c>
      <c r="G8" s="75"/>
      <c r="H8" s="75">
        <v>44000</v>
      </c>
      <c r="I8" s="75"/>
      <c r="J8" s="75">
        <v>50000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</row>
    <row r="10" spans="1:102" ht="15" customHeight="1">
      <c r="B10" s="77" t="s">
        <v>0</v>
      </c>
      <c r="C10" s="77">
        <v>1</v>
      </c>
      <c r="D10" s="77">
        <v>2</v>
      </c>
      <c r="E10" s="77">
        <v>3</v>
      </c>
      <c r="F10" s="77">
        <v>4</v>
      </c>
      <c r="G10" s="77">
        <v>5</v>
      </c>
      <c r="H10" s="77">
        <v>6</v>
      </c>
      <c r="I10" s="77">
        <v>7</v>
      </c>
      <c r="J10" s="77">
        <v>8</v>
      </c>
      <c r="K10" s="77">
        <v>9</v>
      </c>
      <c r="L10" s="77">
        <v>10</v>
      </c>
      <c r="M10" s="77">
        <v>11</v>
      </c>
      <c r="N10" s="77">
        <v>12</v>
      </c>
      <c r="O10" s="77">
        <v>13</v>
      </c>
      <c r="P10" s="77">
        <v>14</v>
      </c>
      <c r="Q10" s="77">
        <v>15</v>
      </c>
      <c r="R10" s="77">
        <v>16</v>
      </c>
      <c r="S10" s="77">
        <v>17</v>
      </c>
      <c r="T10" s="77">
        <v>18</v>
      </c>
      <c r="U10" s="77">
        <v>19</v>
      </c>
    </row>
    <row r="11" spans="1:102" ht="15" customHeight="1">
      <c r="A11" s="366"/>
      <c r="B11" s="77" t="s">
        <v>0</v>
      </c>
      <c r="C11" s="77">
        <v>2</v>
      </c>
      <c r="D11" s="77">
        <v>3</v>
      </c>
      <c r="E11" s="77">
        <v>4</v>
      </c>
      <c r="F11" s="77">
        <v>5</v>
      </c>
      <c r="G11" s="77">
        <v>6</v>
      </c>
      <c r="H11" s="77">
        <v>7</v>
      </c>
      <c r="I11" s="77">
        <v>8</v>
      </c>
      <c r="J11" s="77">
        <v>9</v>
      </c>
      <c r="K11" s="77">
        <v>10</v>
      </c>
      <c r="L11" s="77">
        <v>11</v>
      </c>
      <c r="M11" s="77">
        <v>12</v>
      </c>
      <c r="N11" s="77">
        <v>13</v>
      </c>
      <c r="O11" s="77">
        <v>14</v>
      </c>
      <c r="P11" s="77">
        <v>15</v>
      </c>
      <c r="Q11" s="77">
        <v>16</v>
      </c>
      <c r="R11" s="77">
        <v>17</v>
      </c>
      <c r="S11" s="77">
        <v>18</v>
      </c>
      <c r="T11" s="77">
        <v>19</v>
      </c>
      <c r="U11" s="77">
        <v>20</v>
      </c>
    </row>
    <row r="12" spans="1:102" ht="15" customHeight="1">
      <c r="A12" s="367"/>
      <c r="B12" s="77" t="s">
        <v>1</v>
      </c>
      <c r="C12" s="77">
        <v>200</v>
      </c>
      <c r="D12" s="77">
        <v>400</v>
      </c>
      <c r="E12" s="77">
        <v>600</v>
      </c>
      <c r="F12" s="77">
        <v>800</v>
      </c>
      <c r="G12" s="77">
        <v>1000</v>
      </c>
      <c r="H12" s="77">
        <v>1200</v>
      </c>
      <c r="I12" s="77">
        <v>1400</v>
      </c>
      <c r="J12" s="77">
        <v>1600</v>
      </c>
      <c r="K12" s="77">
        <v>1800</v>
      </c>
      <c r="L12" s="77">
        <v>2000</v>
      </c>
      <c r="M12" s="77">
        <v>2200</v>
      </c>
      <c r="N12" s="77">
        <v>2400</v>
      </c>
      <c r="O12" s="77">
        <v>2600</v>
      </c>
      <c r="P12" s="77">
        <v>2800</v>
      </c>
      <c r="Q12" s="77">
        <v>3000</v>
      </c>
      <c r="R12" s="77">
        <v>3200</v>
      </c>
      <c r="S12" s="77">
        <v>3400</v>
      </c>
      <c r="T12" s="77">
        <v>3600</v>
      </c>
      <c r="U12" s="77">
        <v>3800</v>
      </c>
      <c r="V12" s="78">
        <f>SUM(C12:U12)</f>
        <v>38000</v>
      </c>
    </row>
    <row r="13" spans="1:102" ht="15" customHeight="1">
      <c r="A13" s="79"/>
      <c r="B13" s="77" t="s">
        <v>5</v>
      </c>
      <c r="C13" s="77">
        <v>4000</v>
      </c>
      <c r="D13" s="77">
        <v>8000</v>
      </c>
      <c r="E13" s="77">
        <v>12000</v>
      </c>
      <c r="F13" s="77">
        <v>16000</v>
      </c>
      <c r="G13" s="77">
        <v>20000</v>
      </c>
      <c r="H13" s="77">
        <v>24000</v>
      </c>
      <c r="I13" s="77">
        <v>28000</v>
      </c>
      <c r="J13" s="77">
        <v>32000</v>
      </c>
      <c r="K13" s="77">
        <v>36000</v>
      </c>
      <c r="L13" s="77">
        <v>40000</v>
      </c>
      <c r="M13" s="77">
        <v>44000</v>
      </c>
      <c r="N13" s="77">
        <v>48000</v>
      </c>
      <c r="O13" s="77">
        <v>52000</v>
      </c>
      <c r="P13" s="77">
        <v>56000</v>
      </c>
      <c r="Q13" s="77">
        <v>60000</v>
      </c>
      <c r="R13" s="77">
        <v>64000</v>
      </c>
      <c r="S13" s="77">
        <v>68000</v>
      </c>
      <c r="T13" s="77">
        <v>72000</v>
      </c>
      <c r="U13" s="77">
        <v>76000</v>
      </c>
      <c r="V13" s="78">
        <f>SUM(C13:U13)</f>
        <v>760000</v>
      </c>
    </row>
    <row r="14" spans="1:102" ht="15" customHeight="1">
      <c r="B14" s="80">
        <v>1</v>
      </c>
      <c r="C14" s="81">
        <v>2</v>
      </c>
      <c r="D14" s="81">
        <v>3</v>
      </c>
      <c r="E14" s="81">
        <v>4</v>
      </c>
      <c r="F14" s="81">
        <v>5</v>
      </c>
      <c r="G14" s="81">
        <v>6</v>
      </c>
      <c r="H14" s="81">
        <v>7</v>
      </c>
      <c r="I14" s="81">
        <v>8</v>
      </c>
      <c r="J14" s="81">
        <v>9</v>
      </c>
      <c r="K14" s="81">
        <v>10</v>
      </c>
      <c r="L14" s="81">
        <v>11</v>
      </c>
      <c r="M14" s="81">
        <v>12</v>
      </c>
      <c r="N14" s="81">
        <v>13</v>
      </c>
      <c r="O14" s="81">
        <v>14</v>
      </c>
      <c r="P14" s="81">
        <v>15</v>
      </c>
      <c r="Q14" s="81">
        <v>16</v>
      </c>
      <c r="R14" s="81">
        <v>17</v>
      </c>
      <c r="S14" s="81">
        <v>18</v>
      </c>
      <c r="T14" s="81">
        <v>19</v>
      </c>
      <c r="U14" s="81">
        <v>20</v>
      </c>
      <c r="V14" s="81">
        <v>21</v>
      </c>
      <c r="W14" s="81">
        <v>22</v>
      </c>
      <c r="X14" s="81">
        <v>23</v>
      </c>
      <c r="Y14" s="81">
        <v>24</v>
      </c>
      <c r="Z14" s="81">
        <v>25</v>
      </c>
      <c r="AA14" s="81">
        <v>26</v>
      </c>
      <c r="AB14" s="81">
        <v>27</v>
      </c>
      <c r="AC14" s="81">
        <v>28</v>
      </c>
      <c r="AD14" s="81">
        <v>29</v>
      </c>
      <c r="AE14" s="81">
        <v>30</v>
      </c>
      <c r="AF14" s="81">
        <v>31</v>
      </c>
      <c r="AG14" s="81">
        <v>32</v>
      </c>
      <c r="AH14" s="81">
        <v>33</v>
      </c>
      <c r="AI14" s="81">
        <v>34</v>
      </c>
      <c r="AJ14" s="81">
        <v>35</v>
      </c>
      <c r="AK14" s="81">
        <v>36</v>
      </c>
      <c r="AL14" s="81">
        <v>37</v>
      </c>
      <c r="AM14" s="81">
        <v>38</v>
      </c>
      <c r="AN14" s="81">
        <v>39</v>
      </c>
      <c r="AO14" s="81">
        <v>40</v>
      </c>
      <c r="AP14" s="81">
        <v>41</v>
      </c>
      <c r="AQ14" s="81">
        <v>42</v>
      </c>
      <c r="AR14" s="81">
        <v>43</v>
      </c>
      <c r="AS14" s="81">
        <v>44</v>
      </c>
      <c r="AT14" s="81">
        <v>45</v>
      </c>
      <c r="AU14" s="81">
        <v>46</v>
      </c>
      <c r="AV14" s="81">
        <v>47</v>
      </c>
      <c r="AW14" s="81">
        <v>48</v>
      </c>
      <c r="AX14" s="81">
        <v>49</v>
      </c>
      <c r="AY14" s="81">
        <v>50</v>
      </c>
      <c r="AZ14" s="81">
        <v>51</v>
      </c>
      <c r="BA14" s="81">
        <v>52</v>
      </c>
      <c r="BB14" s="81">
        <v>53</v>
      </c>
      <c r="BC14" s="81">
        <v>54</v>
      </c>
      <c r="BD14" s="81">
        <v>55</v>
      </c>
      <c r="BE14" s="81">
        <v>56</v>
      </c>
      <c r="BF14" s="81">
        <v>57</v>
      </c>
      <c r="BG14" s="81">
        <v>58</v>
      </c>
      <c r="BH14" s="81">
        <v>59</v>
      </c>
      <c r="BI14" s="81">
        <v>60</v>
      </c>
      <c r="BJ14" s="81">
        <v>61</v>
      </c>
      <c r="BK14" s="81">
        <v>62</v>
      </c>
      <c r="BL14" s="81">
        <v>63</v>
      </c>
      <c r="BM14" s="81">
        <v>64</v>
      </c>
      <c r="BN14" s="81">
        <v>65</v>
      </c>
      <c r="BO14" s="81">
        <v>66</v>
      </c>
      <c r="BP14" s="81">
        <v>67</v>
      </c>
      <c r="BQ14" s="81">
        <v>68</v>
      </c>
      <c r="BR14" s="81">
        <v>69</v>
      </c>
      <c r="BS14" s="81">
        <v>70</v>
      </c>
      <c r="BT14" s="81">
        <v>71</v>
      </c>
      <c r="BU14" s="81">
        <v>72</v>
      </c>
      <c r="BV14" s="81">
        <v>73</v>
      </c>
      <c r="BW14" s="81">
        <v>74</v>
      </c>
      <c r="BX14" s="81">
        <v>75</v>
      </c>
      <c r="BY14" s="81">
        <v>76</v>
      </c>
      <c r="BZ14" s="81">
        <v>77</v>
      </c>
      <c r="CA14" s="81">
        <v>78</v>
      </c>
      <c r="CB14" s="81">
        <v>79</v>
      </c>
      <c r="CC14" s="81">
        <v>80</v>
      </c>
      <c r="CD14" s="81">
        <v>81</v>
      </c>
      <c r="CE14" s="81">
        <v>82</v>
      </c>
      <c r="CF14" s="81">
        <v>83</v>
      </c>
      <c r="CG14" s="81">
        <v>84</v>
      </c>
      <c r="CH14" s="81">
        <v>85</v>
      </c>
      <c r="CI14" s="81">
        <v>86</v>
      </c>
      <c r="CJ14" s="81">
        <v>87</v>
      </c>
      <c r="CK14" s="81">
        <v>88</v>
      </c>
      <c r="CL14" s="81">
        <v>89</v>
      </c>
      <c r="CM14" s="81">
        <v>90</v>
      </c>
      <c r="CN14" s="81">
        <v>91</v>
      </c>
      <c r="CO14" s="81">
        <v>92</v>
      </c>
      <c r="CP14" s="81">
        <v>93</v>
      </c>
      <c r="CQ14" s="81">
        <v>94</v>
      </c>
      <c r="CR14" s="81">
        <v>95</v>
      </c>
      <c r="CS14" s="81">
        <v>96</v>
      </c>
      <c r="CT14" s="81">
        <v>97</v>
      </c>
      <c r="CU14" s="81">
        <v>98</v>
      </c>
      <c r="CV14" s="81">
        <v>99</v>
      </c>
      <c r="CW14" s="81">
        <v>100</v>
      </c>
    </row>
    <row r="15" spans="1:102" ht="15" customHeight="1">
      <c r="B15" s="77" t="s">
        <v>1</v>
      </c>
      <c r="C15" s="77">
        <v>20</v>
      </c>
      <c r="D15" s="77">
        <v>20</v>
      </c>
      <c r="E15" s="77">
        <v>20</v>
      </c>
      <c r="F15" s="77">
        <v>20</v>
      </c>
      <c r="G15" s="77">
        <v>33</v>
      </c>
      <c r="H15" s="77">
        <v>33</v>
      </c>
      <c r="I15" s="77">
        <v>33</v>
      </c>
      <c r="J15" s="77">
        <v>33</v>
      </c>
      <c r="K15" s="77">
        <v>33</v>
      </c>
      <c r="L15" s="77">
        <v>45</v>
      </c>
      <c r="M15" s="77">
        <v>45</v>
      </c>
      <c r="N15" s="77">
        <v>45</v>
      </c>
      <c r="O15" s="77">
        <v>45</v>
      </c>
      <c r="P15" s="77">
        <v>45</v>
      </c>
      <c r="Q15" s="77">
        <v>59</v>
      </c>
      <c r="R15" s="77">
        <v>59</v>
      </c>
      <c r="S15" s="77">
        <v>59</v>
      </c>
      <c r="T15" s="77">
        <v>59</v>
      </c>
      <c r="U15" s="77">
        <v>59</v>
      </c>
      <c r="V15" s="77">
        <v>72</v>
      </c>
      <c r="W15" s="77">
        <v>72</v>
      </c>
      <c r="X15" s="77">
        <v>72</v>
      </c>
      <c r="Y15" s="77">
        <v>72</v>
      </c>
      <c r="Z15" s="77">
        <v>72</v>
      </c>
      <c r="AA15" s="77">
        <v>85</v>
      </c>
      <c r="AB15" s="77">
        <v>85</v>
      </c>
      <c r="AC15" s="77">
        <v>85</v>
      </c>
      <c r="AD15" s="77">
        <v>85</v>
      </c>
      <c r="AE15" s="77">
        <v>85</v>
      </c>
      <c r="AF15" s="77">
        <v>98</v>
      </c>
      <c r="AG15" s="77">
        <v>98</v>
      </c>
      <c r="AH15" s="77">
        <v>98</v>
      </c>
      <c r="AI15" s="77">
        <v>98</v>
      </c>
      <c r="AJ15" s="77">
        <v>98</v>
      </c>
      <c r="AK15" s="77">
        <v>111</v>
      </c>
      <c r="AL15" s="77">
        <v>111</v>
      </c>
      <c r="AM15" s="77">
        <v>111</v>
      </c>
      <c r="AN15" s="77">
        <v>111</v>
      </c>
      <c r="AO15" s="77">
        <v>111</v>
      </c>
      <c r="AP15" s="77">
        <v>124</v>
      </c>
      <c r="AQ15" s="77">
        <v>124</v>
      </c>
      <c r="AR15" s="77">
        <v>124</v>
      </c>
      <c r="AS15" s="77">
        <v>124</v>
      </c>
      <c r="AT15" s="77">
        <v>124</v>
      </c>
      <c r="AU15" s="77">
        <v>137</v>
      </c>
      <c r="AV15" s="77">
        <v>137</v>
      </c>
      <c r="AW15" s="77">
        <v>137</v>
      </c>
      <c r="AX15" s="77">
        <v>137</v>
      </c>
      <c r="AY15" s="77">
        <v>137</v>
      </c>
      <c r="AZ15" s="77">
        <v>151</v>
      </c>
      <c r="BA15" s="77">
        <v>151</v>
      </c>
      <c r="BB15" s="77">
        <v>151</v>
      </c>
      <c r="BC15" s="77">
        <v>151</v>
      </c>
      <c r="BD15" s="77">
        <v>151</v>
      </c>
      <c r="BE15" s="77">
        <v>165</v>
      </c>
      <c r="BF15" s="77">
        <v>165</v>
      </c>
      <c r="BG15" s="77">
        <v>165</v>
      </c>
      <c r="BH15" s="77">
        <v>165</v>
      </c>
      <c r="BI15" s="77">
        <v>165</v>
      </c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>
        <v>208</v>
      </c>
      <c r="BU15" s="77">
        <v>208</v>
      </c>
      <c r="BV15" s="77">
        <v>208</v>
      </c>
      <c r="BW15" s="77">
        <v>208</v>
      </c>
      <c r="BX15" s="77">
        <v>208</v>
      </c>
      <c r="BY15" s="77">
        <v>223</v>
      </c>
      <c r="BZ15" s="77">
        <v>223</v>
      </c>
      <c r="CA15" s="77">
        <v>223</v>
      </c>
      <c r="CB15" s="77">
        <v>223</v>
      </c>
      <c r="CC15" s="77">
        <v>223</v>
      </c>
      <c r="CD15" s="77">
        <v>238</v>
      </c>
      <c r="CE15" s="77">
        <v>238</v>
      </c>
      <c r="CF15" s="77">
        <v>238</v>
      </c>
      <c r="CG15" s="77">
        <v>238</v>
      </c>
      <c r="CH15" s="77">
        <v>238</v>
      </c>
      <c r="CI15" s="77">
        <v>238</v>
      </c>
      <c r="CJ15" s="77">
        <v>238</v>
      </c>
      <c r="CK15" s="77">
        <v>238</v>
      </c>
      <c r="CL15" s="77">
        <v>238</v>
      </c>
      <c r="CM15" s="77">
        <v>238</v>
      </c>
      <c r="CN15" s="77">
        <v>253</v>
      </c>
      <c r="CO15" s="77">
        <v>253</v>
      </c>
      <c r="CP15" s="77">
        <v>253</v>
      </c>
      <c r="CQ15" s="77">
        <v>253</v>
      </c>
      <c r="CR15" s="77">
        <v>253</v>
      </c>
      <c r="CS15" s="77">
        <v>253</v>
      </c>
      <c r="CT15" s="77">
        <v>253</v>
      </c>
      <c r="CU15" s="77">
        <v>253</v>
      </c>
      <c r="CV15" s="77">
        <v>253</v>
      </c>
      <c r="CW15" s="77">
        <v>253</v>
      </c>
      <c r="CX15" s="78">
        <f>SUM(C15:CW15)</f>
        <v>12545</v>
      </c>
    </row>
    <row r="16" spans="1:102" ht="15" customHeight="1">
      <c r="A16" s="366"/>
      <c r="B16" s="75" t="s">
        <v>5</v>
      </c>
      <c r="C16" s="75">
        <v>100</v>
      </c>
      <c r="D16" s="75">
        <v>100</v>
      </c>
      <c r="E16" s="75">
        <v>100</v>
      </c>
      <c r="F16" s="75">
        <v>100</v>
      </c>
      <c r="G16" s="75">
        <v>150</v>
      </c>
      <c r="H16" s="75">
        <v>150</v>
      </c>
      <c r="I16" s="75">
        <v>150</v>
      </c>
      <c r="J16" s="75">
        <v>150</v>
      </c>
      <c r="K16" s="75">
        <v>150</v>
      </c>
      <c r="L16" s="75">
        <v>200</v>
      </c>
      <c r="M16" s="75">
        <v>200</v>
      </c>
      <c r="N16" s="75">
        <v>200</v>
      </c>
      <c r="O16" s="75">
        <v>200</v>
      </c>
      <c r="P16" s="75">
        <v>200</v>
      </c>
      <c r="Q16" s="75">
        <v>250</v>
      </c>
      <c r="R16" s="75">
        <v>250</v>
      </c>
      <c r="S16" s="75">
        <v>250</v>
      </c>
      <c r="T16" s="75">
        <v>250</v>
      </c>
      <c r="U16" s="75">
        <v>250</v>
      </c>
      <c r="V16" s="75">
        <v>300</v>
      </c>
      <c r="W16" s="75">
        <v>300</v>
      </c>
      <c r="X16" s="75">
        <v>300</v>
      </c>
      <c r="Y16" s="75">
        <v>300</v>
      </c>
      <c r="Z16" s="75">
        <v>300</v>
      </c>
      <c r="AA16" s="75">
        <v>350</v>
      </c>
      <c r="AB16" s="75">
        <v>350</v>
      </c>
      <c r="AC16" s="75">
        <v>350</v>
      </c>
      <c r="AD16" s="75">
        <v>350</v>
      </c>
      <c r="AE16" s="75">
        <v>350</v>
      </c>
      <c r="AF16" s="75">
        <v>400</v>
      </c>
      <c r="AG16" s="75">
        <v>400</v>
      </c>
      <c r="AH16" s="75">
        <v>400</v>
      </c>
      <c r="AI16" s="75">
        <v>400</v>
      </c>
      <c r="AJ16" s="75">
        <v>400</v>
      </c>
      <c r="AK16" s="75">
        <v>450</v>
      </c>
      <c r="AL16" s="75">
        <v>450</v>
      </c>
      <c r="AM16" s="75">
        <v>450</v>
      </c>
      <c r="AN16" s="75">
        <v>450</v>
      </c>
      <c r="AO16" s="75">
        <v>450</v>
      </c>
      <c r="AP16" s="75">
        <v>500</v>
      </c>
      <c r="AQ16" s="75">
        <v>500</v>
      </c>
      <c r="AR16" s="75">
        <v>500</v>
      </c>
      <c r="AS16" s="75">
        <v>500</v>
      </c>
      <c r="AT16" s="75">
        <v>500</v>
      </c>
      <c r="AU16" s="75">
        <v>550</v>
      </c>
      <c r="AV16" s="75">
        <v>550</v>
      </c>
      <c r="AW16" s="75">
        <v>550</v>
      </c>
      <c r="AX16" s="75">
        <v>550</v>
      </c>
      <c r="AY16" s="75">
        <v>550</v>
      </c>
      <c r="AZ16" s="75">
        <v>600</v>
      </c>
      <c r="BA16" s="75">
        <v>600</v>
      </c>
      <c r="BB16" s="75">
        <v>600</v>
      </c>
      <c r="BC16" s="75">
        <v>600</v>
      </c>
      <c r="BD16" s="75">
        <v>600</v>
      </c>
      <c r="BE16" s="75">
        <v>650</v>
      </c>
      <c r="BF16" s="75">
        <v>650</v>
      </c>
      <c r="BG16" s="75">
        <v>650</v>
      </c>
      <c r="BH16" s="75">
        <v>650</v>
      </c>
      <c r="BI16" s="75">
        <v>650</v>
      </c>
      <c r="BJ16" s="75">
        <v>700</v>
      </c>
      <c r="BK16" s="75">
        <v>700</v>
      </c>
      <c r="BL16" s="75">
        <v>700</v>
      </c>
      <c r="BM16" s="75">
        <v>700</v>
      </c>
      <c r="BN16" s="75">
        <v>700</v>
      </c>
      <c r="BO16" s="75">
        <v>750</v>
      </c>
      <c r="BP16" s="75">
        <v>750</v>
      </c>
      <c r="BQ16" s="75">
        <v>750</v>
      </c>
      <c r="BR16" s="75">
        <v>750</v>
      </c>
      <c r="BS16" s="75">
        <v>750</v>
      </c>
      <c r="BT16" s="75">
        <v>800</v>
      </c>
      <c r="BU16" s="75">
        <v>800</v>
      </c>
      <c r="BV16" s="75">
        <v>800</v>
      </c>
      <c r="BW16" s="75">
        <v>800</v>
      </c>
      <c r="BX16" s="75">
        <v>800</v>
      </c>
      <c r="BY16" s="75">
        <v>850</v>
      </c>
      <c r="BZ16" s="75">
        <v>850</v>
      </c>
      <c r="CA16" s="75">
        <v>850</v>
      </c>
      <c r="CB16" s="75">
        <v>850</v>
      </c>
      <c r="CC16" s="75">
        <v>850</v>
      </c>
      <c r="CD16" s="75">
        <v>900</v>
      </c>
      <c r="CE16" s="75">
        <v>900</v>
      </c>
      <c r="CF16" s="75">
        <v>900</v>
      </c>
      <c r="CG16" s="75">
        <v>900</v>
      </c>
      <c r="CH16" s="75">
        <v>900</v>
      </c>
      <c r="CI16" s="75">
        <v>900</v>
      </c>
      <c r="CJ16" s="75">
        <v>900</v>
      </c>
      <c r="CK16" s="75">
        <v>900</v>
      </c>
      <c r="CL16" s="75">
        <v>900</v>
      </c>
      <c r="CM16" s="75">
        <v>900</v>
      </c>
      <c r="CN16" s="75">
        <v>950</v>
      </c>
      <c r="CO16" s="75">
        <v>950</v>
      </c>
      <c r="CP16" s="75">
        <v>950</v>
      </c>
      <c r="CQ16" s="75">
        <v>950</v>
      </c>
      <c r="CR16" s="75">
        <v>950</v>
      </c>
      <c r="CS16" s="75">
        <v>950</v>
      </c>
      <c r="CT16" s="75">
        <v>950</v>
      </c>
      <c r="CU16" s="75">
        <v>950</v>
      </c>
      <c r="CV16" s="75">
        <v>950</v>
      </c>
      <c r="CW16" s="75">
        <v>950</v>
      </c>
      <c r="CX16" s="78">
        <f t="shared" ref="CX16:CX17" si="0">SUM(C16:CW16)</f>
        <v>56400</v>
      </c>
    </row>
    <row r="17" spans="1:102" ht="15" customHeight="1">
      <c r="A17" s="367"/>
      <c r="B17" s="75" t="s">
        <v>18</v>
      </c>
      <c r="C17" s="75"/>
      <c r="D17" s="75"/>
      <c r="E17" s="75">
        <v>2</v>
      </c>
      <c r="F17" s="75"/>
      <c r="G17" s="75"/>
      <c r="H17" s="75"/>
      <c r="I17" s="75">
        <v>2</v>
      </c>
      <c r="J17" s="75"/>
      <c r="K17" s="75"/>
      <c r="L17" s="75"/>
      <c r="M17" s="75">
        <v>2</v>
      </c>
      <c r="N17" s="75"/>
      <c r="O17" s="75"/>
      <c r="P17" s="75"/>
      <c r="Q17" s="75">
        <v>2</v>
      </c>
      <c r="R17" s="75"/>
      <c r="S17" s="75"/>
      <c r="T17" s="75"/>
      <c r="U17" s="75">
        <v>2</v>
      </c>
      <c r="V17" s="75"/>
      <c r="W17" s="75"/>
      <c r="X17" s="75"/>
      <c r="Y17" s="75">
        <v>2</v>
      </c>
      <c r="Z17" s="75"/>
      <c r="AA17" s="75"/>
      <c r="AB17" s="75"/>
      <c r="AC17" s="75">
        <v>2</v>
      </c>
      <c r="AD17" s="75"/>
      <c r="AE17" s="75"/>
      <c r="AF17" s="75"/>
      <c r="AG17" s="75">
        <v>2</v>
      </c>
      <c r="AH17" s="75"/>
      <c r="AI17" s="75"/>
      <c r="AJ17" s="75"/>
      <c r="AK17" s="75">
        <v>2</v>
      </c>
      <c r="AL17" s="75"/>
      <c r="AM17" s="75"/>
      <c r="AN17" s="75"/>
      <c r="AO17" s="75">
        <v>2</v>
      </c>
      <c r="AP17" s="75"/>
      <c r="AQ17" s="75"/>
      <c r="AR17" s="75"/>
      <c r="AS17" s="75">
        <v>2</v>
      </c>
      <c r="AT17" s="75"/>
      <c r="AU17" s="75"/>
      <c r="AV17" s="75"/>
      <c r="AW17" s="75">
        <v>2</v>
      </c>
      <c r="AX17" s="75"/>
      <c r="AY17" s="75"/>
      <c r="AZ17" s="75"/>
      <c r="BA17" s="75">
        <v>2</v>
      </c>
      <c r="BB17" s="75"/>
      <c r="BC17" s="75"/>
      <c r="BD17" s="75"/>
      <c r="BE17" s="75">
        <v>2</v>
      </c>
      <c r="BF17" s="75"/>
      <c r="BG17" s="75"/>
      <c r="BH17" s="75"/>
      <c r="BI17" s="75">
        <v>2</v>
      </c>
      <c r="BJ17" s="75"/>
      <c r="BK17" s="75"/>
      <c r="BL17" s="75"/>
      <c r="BM17" s="75">
        <v>2</v>
      </c>
      <c r="BN17" s="75"/>
      <c r="BO17" s="75"/>
      <c r="BP17" s="75"/>
      <c r="BQ17" s="75">
        <v>2</v>
      </c>
      <c r="BR17" s="75"/>
      <c r="BS17" s="75"/>
      <c r="BT17" s="75"/>
      <c r="BU17" s="75">
        <v>2</v>
      </c>
      <c r="BV17" s="75"/>
      <c r="BW17" s="75"/>
      <c r="BX17" s="75"/>
      <c r="BY17" s="75">
        <v>2</v>
      </c>
      <c r="BZ17" s="75"/>
      <c r="CA17" s="75"/>
      <c r="CB17" s="75"/>
      <c r="CC17" s="75">
        <v>2</v>
      </c>
      <c r="CD17" s="75"/>
      <c r="CE17" s="75"/>
      <c r="CF17" s="75"/>
      <c r="CG17" s="75">
        <v>2</v>
      </c>
      <c r="CH17" s="75"/>
      <c r="CI17" s="75"/>
      <c r="CJ17" s="75"/>
      <c r="CK17" s="75">
        <v>2</v>
      </c>
      <c r="CL17" s="75"/>
      <c r="CM17" s="75"/>
      <c r="CN17" s="75"/>
      <c r="CO17" s="75">
        <v>2</v>
      </c>
      <c r="CP17" s="75"/>
      <c r="CQ17" s="75"/>
      <c r="CR17" s="75"/>
      <c r="CS17" s="75">
        <v>2</v>
      </c>
      <c r="CT17" s="75"/>
      <c r="CU17" s="75"/>
      <c r="CV17" s="75"/>
      <c r="CW17" s="75">
        <v>2</v>
      </c>
      <c r="CX17" s="78">
        <f t="shared" si="0"/>
        <v>50</v>
      </c>
    </row>
    <row r="19" spans="1:102" ht="15" customHeight="1">
      <c r="B19" s="80">
        <v>1</v>
      </c>
      <c r="C19" s="81">
        <v>2</v>
      </c>
      <c r="D19" s="81">
        <v>3</v>
      </c>
      <c r="E19" s="81">
        <v>4</v>
      </c>
      <c r="F19" s="81">
        <v>5</v>
      </c>
      <c r="G19" s="81">
        <v>6</v>
      </c>
      <c r="H19" s="81">
        <v>7</v>
      </c>
      <c r="I19" s="81">
        <v>8</v>
      </c>
      <c r="J19" s="81">
        <v>9</v>
      </c>
      <c r="K19" s="81">
        <v>10</v>
      </c>
      <c r="L19" s="81">
        <v>11</v>
      </c>
      <c r="M19" s="81">
        <v>12</v>
      </c>
      <c r="N19" s="81">
        <v>13</v>
      </c>
      <c r="O19" s="81">
        <v>14</v>
      </c>
      <c r="P19" s="81">
        <v>15</v>
      </c>
      <c r="Q19" s="81">
        <v>16</v>
      </c>
      <c r="R19" s="81">
        <v>17</v>
      </c>
      <c r="S19" s="81">
        <v>18</v>
      </c>
      <c r="T19" s="81">
        <v>19</v>
      </c>
      <c r="U19" s="81">
        <v>20</v>
      </c>
      <c r="V19" s="81">
        <v>21</v>
      </c>
      <c r="W19" s="81">
        <v>22</v>
      </c>
      <c r="X19" s="81">
        <v>23</v>
      </c>
      <c r="Y19" s="81">
        <v>24</v>
      </c>
      <c r="Z19" s="81">
        <v>25</v>
      </c>
      <c r="AA19" s="81">
        <v>26</v>
      </c>
      <c r="AB19" s="81">
        <v>27</v>
      </c>
      <c r="AC19" s="81">
        <v>28</v>
      </c>
      <c r="AD19" s="81">
        <v>29</v>
      </c>
      <c r="AE19" s="81">
        <v>30</v>
      </c>
      <c r="AF19" s="81">
        <v>31</v>
      </c>
      <c r="AG19" s="81">
        <v>32</v>
      </c>
      <c r="AH19" s="81">
        <v>33</v>
      </c>
      <c r="AI19" s="81">
        <v>34</v>
      </c>
      <c r="AJ19" s="81">
        <v>35</v>
      </c>
      <c r="AK19" s="81">
        <v>36</v>
      </c>
      <c r="AL19" s="81">
        <v>37</v>
      </c>
      <c r="AM19" s="81">
        <v>38</v>
      </c>
      <c r="AN19" s="81">
        <v>39</v>
      </c>
      <c r="AO19" s="81">
        <v>40</v>
      </c>
      <c r="AP19" s="81">
        <v>41</v>
      </c>
      <c r="AQ19" s="81">
        <v>42</v>
      </c>
      <c r="AR19" s="81">
        <v>43</v>
      </c>
      <c r="AS19" s="81">
        <v>44</v>
      </c>
      <c r="AT19" s="81">
        <v>45</v>
      </c>
      <c r="AU19" s="81">
        <v>46</v>
      </c>
      <c r="AV19" s="81">
        <v>47</v>
      </c>
      <c r="AW19" s="81">
        <v>48</v>
      </c>
      <c r="AX19" s="81">
        <v>49</v>
      </c>
      <c r="AY19" s="81">
        <v>50</v>
      </c>
      <c r="AZ19" s="81">
        <v>51</v>
      </c>
      <c r="BA19" s="81">
        <v>52</v>
      </c>
      <c r="BB19" s="81">
        <v>53</v>
      </c>
      <c r="BC19" s="81">
        <v>54</v>
      </c>
      <c r="BD19" s="81">
        <v>55</v>
      </c>
      <c r="BE19" s="81">
        <v>56</v>
      </c>
      <c r="BF19" s="81">
        <v>57</v>
      </c>
      <c r="BG19" s="81">
        <v>58</v>
      </c>
      <c r="BH19" s="81">
        <v>59</v>
      </c>
      <c r="BI19" s="81">
        <v>60</v>
      </c>
      <c r="BJ19" s="81">
        <v>61</v>
      </c>
      <c r="BK19" s="81">
        <v>62</v>
      </c>
      <c r="BL19" s="81">
        <v>63</v>
      </c>
      <c r="BM19" s="81">
        <v>64</v>
      </c>
      <c r="BN19" s="81">
        <v>65</v>
      </c>
      <c r="BO19" s="81">
        <v>66</v>
      </c>
      <c r="BP19" s="81">
        <v>67</v>
      </c>
      <c r="BQ19" s="81">
        <v>68</v>
      </c>
      <c r="BR19" s="81">
        <v>69</v>
      </c>
      <c r="BS19" s="81">
        <v>70</v>
      </c>
      <c r="BT19" s="81">
        <v>71</v>
      </c>
      <c r="BU19" s="81">
        <v>72</v>
      </c>
      <c r="BV19" s="81">
        <v>73</v>
      </c>
      <c r="BW19" s="81">
        <v>74</v>
      </c>
      <c r="BX19" s="81">
        <v>75</v>
      </c>
      <c r="BY19" s="81">
        <v>76</v>
      </c>
      <c r="BZ19" s="81">
        <v>77</v>
      </c>
      <c r="CA19" s="81">
        <v>78</v>
      </c>
      <c r="CB19" s="81">
        <v>79</v>
      </c>
      <c r="CC19" s="81">
        <v>80</v>
      </c>
      <c r="CD19" s="81">
        <v>81</v>
      </c>
      <c r="CE19" s="81">
        <v>82</v>
      </c>
      <c r="CF19" s="81">
        <v>83</v>
      </c>
      <c r="CG19" s="81">
        <v>84</v>
      </c>
      <c r="CH19" s="81">
        <v>85</v>
      </c>
      <c r="CI19" s="81">
        <v>86</v>
      </c>
      <c r="CJ19" s="81">
        <v>87</v>
      </c>
      <c r="CK19" s="81">
        <v>88</v>
      </c>
      <c r="CL19" s="81">
        <v>89</v>
      </c>
      <c r="CM19" s="81">
        <v>90</v>
      </c>
      <c r="CN19" s="81">
        <v>91</v>
      </c>
      <c r="CO19" s="81">
        <v>92</v>
      </c>
      <c r="CP19" s="81">
        <v>93</v>
      </c>
      <c r="CQ19" s="81">
        <v>94</v>
      </c>
      <c r="CR19" s="81">
        <v>95</v>
      </c>
      <c r="CS19" s="81">
        <v>96</v>
      </c>
      <c r="CT19" s="81">
        <v>97</v>
      </c>
      <c r="CU19" s="81">
        <v>98</v>
      </c>
      <c r="CV19" s="81">
        <v>99</v>
      </c>
      <c r="CW19" s="81">
        <v>100</v>
      </c>
    </row>
    <row r="20" spans="1:102" ht="15" customHeight="1">
      <c r="B20" s="75" t="s">
        <v>1</v>
      </c>
      <c r="C20" s="75">
        <v>20</v>
      </c>
      <c r="D20" s="75">
        <v>20</v>
      </c>
      <c r="E20" s="75">
        <v>20</v>
      </c>
      <c r="F20" s="75">
        <v>20</v>
      </c>
      <c r="G20" s="75">
        <v>22</v>
      </c>
      <c r="H20" s="75">
        <v>22</v>
      </c>
      <c r="I20" s="75">
        <v>22</v>
      </c>
      <c r="J20" s="75">
        <v>22</v>
      </c>
      <c r="K20" s="75">
        <v>22</v>
      </c>
      <c r="L20" s="75">
        <v>26</v>
      </c>
      <c r="M20" s="75">
        <v>26</v>
      </c>
      <c r="N20" s="75">
        <v>26</v>
      </c>
      <c r="O20" s="75">
        <v>26</v>
      </c>
      <c r="P20" s="75">
        <v>26</v>
      </c>
      <c r="Q20" s="75">
        <v>30</v>
      </c>
      <c r="R20" s="75">
        <v>30</v>
      </c>
      <c r="S20" s="75">
        <v>30</v>
      </c>
      <c r="T20" s="75">
        <v>30</v>
      </c>
      <c r="U20" s="75">
        <v>30</v>
      </c>
      <c r="V20" s="75">
        <v>34</v>
      </c>
      <c r="W20" s="75">
        <v>34</v>
      </c>
      <c r="X20" s="75">
        <v>34</v>
      </c>
      <c r="Y20" s="75">
        <v>34</v>
      </c>
      <c r="Z20" s="75">
        <v>34</v>
      </c>
      <c r="AA20" s="75">
        <v>38</v>
      </c>
      <c r="AB20" s="75">
        <v>38</v>
      </c>
      <c r="AC20" s="75">
        <v>38</v>
      </c>
      <c r="AD20" s="75">
        <v>38</v>
      </c>
      <c r="AE20" s="75">
        <v>38</v>
      </c>
      <c r="AF20" s="75">
        <v>42</v>
      </c>
      <c r="AG20" s="75">
        <v>42</v>
      </c>
      <c r="AH20" s="75">
        <v>42</v>
      </c>
      <c r="AI20" s="75">
        <v>42</v>
      </c>
      <c r="AJ20" s="75">
        <v>42</v>
      </c>
      <c r="AK20" s="75">
        <v>46</v>
      </c>
      <c r="AL20" s="75">
        <v>46</v>
      </c>
      <c r="AM20" s="75">
        <v>46</v>
      </c>
      <c r="AN20" s="75">
        <v>46</v>
      </c>
      <c r="AO20" s="75">
        <v>46</v>
      </c>
      <c r="AP20" s="75">
        <v>50</v>
      </c>
      <c r="AQ20" s="75">
        <v>50</v>
      </c>
      <c r="AR20" s="75">
        <v>50</v>
      </c>
      <c r="AS20" s="75">
        <v>50</v>
      </c>
      <c r="AT20" s="75">
        <v>50</v>
      </c>
      <c r="AU20" s="75">
        <v>52</v>
      </c>
      <c r="AV20" s="75">
        <v>52</v>
      </c>
      <c r="AW20" s="75">
        <v>52</v>
      </c>
      <c r="AX20" s="75">
        <v>52</v>
      </c>
      <c r="AY20" s="75">
        <v>52</v>
      </c>
      <c r="AZ20" s="75">
        <v>56</v>
      </c>
      <c r="BA20" s="75">
        <v>56</v>
      </c>
      <c r="BB20" s="75">
        <v>56</v>
      </c>
      <c r="BC20" s="75">
        <v>56</v>
      </c>
      <c r="BD20" s="75">
        <v>56</v>
      </c>
      <c r="BE20" s="75">
        <v>60</v>
      </c>
      <c r="BF20" s="75">
        <v>60</v>
      </c>
      <c r="BG20" s="75">
        <v>60</v>
      </c>
      <c r="BH20" s="75">
        <v>60</v>
      </c>
      <c r="BI20" s="75">
        <v>60</v>
      </c>
      <c r="BJ20" s="75">
        <v>64</v>
      </c>
      <c r="BK20" s="75">
        <v>64</v>
      </c>
      <c r="BL20" s="75">
        <v>64</v>
      </c>
      <c r="BM20" s="75">
        <v>64</v>
      </c>
      <c r="BN20" s="75">
        <v>64</v>
      </c>
      <c r="BO20" s="75">
        <v>68</v>
      </c>
      <c r="BP20" s="75">
        <v>68</v>
      </c>
      <c r="BQ20" s="75">
        <v>68</v>
      </c>
      <c r="BR20" s="75">
        <v>68</v>
      </c>
      <c r="BS20" s="75">
        <v>68</v>
      </c>
      <c r="BT20" s="75">
        <v>72</v>
      </c>
      <c r="BU20" s="75">
        <v>72</v>
      </c>
      <c r="BV20" s="75">
        <v>72</v>
      </c>
      <c r="BW20" s="75">
        <v>72</v>
      </c>
      <c r="BX20" s="75">
        <v>72</v>
      </c>
      <c r="BY20" s="75">
        <v>76</v>
      </c>
      <c r="BZ20" s="75">
        <v>76</v>
      </c>
      <c r="CA20" s="75">
        <v>76</v>
      </c>
      <c r="CB20" s="75">
        <v>76</v>
      </c>
      <c r="CC20" s="75">
        <v>76</v>
      </c>
      <c r="CD20" s="75">
        <v>80</v>
      </c>
      <c r="CE20" s="75">
        <v>80</v>
      </c>
      <c r="CF20" s="75">
        <v>80</v>
      </c>
      <c r="CG20" s="75">
        <v>80</v>
      </c>
      <c r="CH20" s="75">
        <v>80</v>
      </c>
      <c r="CI20" s="75">
        <v>80</v>
      </c>
      <c r="CJ20" s="75">
        <v>80</v>
      </c>
      <c r="CK20" s="75">
        <v>80</v>
      </c>
      <c r="CL20" s="75">
        <v>80</v>
      </c>
      <c r="CM20" s="75">
        <v>80</v>
      </c>
      <c r="CN20" s="75">
        <v>84</v>
      </c>
      <c r="CO20" s="75">
        <v>84</v>
      </c>
      <c r="CP20" s="75">
        <v>84</v>
      </c>
      <c r="CQ20" s="75">
        <v>84</v>
      </c>
      <c r="CR20" s="75">
        <v>84</v>
      </c>
      <c r="CS20" s="75">
        <v>84</v>
      </c>
      <c r="CT20" s="75">
        <v>84</v>
      </c>
      <c r="CU20" s="75">
        <v>84</v>
      </c>
      <c r="CV20" s="75">
        <v>84</v>
      </c>
      <c r="CW20" s="75">
        <v>84</v>
      </c>
      <c r="CX20" s="78">
        <f>SUM(C20:CW20)</f>
        <v>5400</v>
      </c>
    </row>
    <row r="21" spans="1:102" ht="15" customHeight="1">
      <c r="A21" s="368"/>
      <c r="B21" s="75" t="s">
        <v>5</v>
      </c>
      <c r="C21" s="75">
        <v>500</v>
      </c>
      <c r="D21" s="75">
        <v>500</v>
      </c>
      <c r="E21" s="75">
        <v>500</v>
      </c>
      <c r="F21" s="75">
        <v>500</v>
      </c>
      <c r="G21" s="75">
        <v>750</v>
      </c>
      <c r="H21" s="75">
        <v>750</v>
      </c>
      <c r="I21" s="75">
        <v>750</v>
      </c>
      <c r="J21" s="75">
        <v>750</v>
      </c>
      <c r="K21" s="75">
        <v>750</v>
      </c>
      <c r="L21" s="75">
        <v>1000</v>
      </c>
      <c r="M21" s="75">
        <v>1000</v>
      </c>
      <c r="N21" s="75">
        <v>1000</v>
      </c>
      <c r="O21" s="75">
        <v>1000</v>
      </c>
      <c r="P21" s="75">
        <v>1000</v>
      </c>
      <c r="Q21" s="75">
        <v>1250</v>
      </c>
      <c r="R21" s="75">
        <v>1250</v>
      </c>
      <c r="S21" s="75">
        <v>1250</v>
      </c>
      <c r="T21" s="75">
        <v>1250</v>
      </c>
      <c r="U21" s="75">
        <v>1250</v>
      </c>
      <c r="V21" s="75">
        <v>1500</v>
      </c>
      <c r="W21" s="75">
        <v>1500</v>
      </c>
      <c r="X21" s="75">
        <v>1500</v>
      </c>
      <c r="Y21" s="75">
        <v>1500</v>
      </c>
      <c r="Z21" s="75">
        <v>1500</v>
      </c>
      <c r="AA21" s="75">
        <v>1750</v>
      </c>
      <c r="AB21" s="75">
        <v>1750</v>
      </c>
      <c r="AC21" s="75">
        <v>1750</v>
      </c>
      <c r="AD21" s="75">
        <v>1750</v>
      </c>
      <c r="AE21" s="75">
        <v>1750</v>
      </c>
      <c r="AF21" s="75">
        <v>2000</v>
      </c>
      <c r="AG21" s="75">
        <v>2000</v>
      </c>
      <c r="AH21" s="75">
        <v>2000</v>
      </c>
      <c r="AI21" s="75">
        <v>2000</v>
      </c>
      <c r="AJ21" s="75">
        <v>2000</v>
      </c>
      <c r="AK21" s="75">
        <v>2250</v>
      </c>
      <c r="AL21" s="75">
        <v>2250</v>
      </c>
      <c r="AM21" s="75">
        <v>2250</v>
      </c>
      <c r="AN21" s="75">
        <v>2250</v>
      </c>
      <c r="AO21" s="75">
        <v>2250</v>
      </c>
      <c r="AP21" s="75">
        <v>2500</v>
      </c>
      <c r="AQ21" s="75">
        <v>2500</v>
      </c>
      <c r="AR21" s="75">
        <v>2500</v>
      </c>
      <c r="AS21" s="75">
        <v>2500</v>
      </c>
      <c r="AT21" s="75">
        <v>2500</v>
      </c>
      <c r="AU21" s="75">
        <v>2750</v>
      </c>
      <c r="AV21" s="75">
        <v>2750</v>
      </c>
      <c r="AW21" s="75">
        <v>2750</v>
      </c>
      <c r="AX21" s="75">
        <v>2750</v>
      </c>
      <c r="AY21" s="75">
        <v>2750</v>
      </c>
      <c r="AZ21" s="75">
        <v>3000</v>
      </c>
      <c r="BA21" s="75">
        <v>3000</v>
      </c>
      <c r="BB21" s="75">
        <v>3000</v>
      </c>
      <c r="BC21" s="75">
        <v>3000</v>
      </c>
      <c r="BD21" s="75">
        <v>3000</v>
      </c>
      <c r="BE21" s="75">
        <v>3250</v>
      </c>
      <c r="BF21" s="75">
        <v>3250</v>
      </c>
      <c r="BG21" s="75">
        <v>3250</v>
      </c>
      <c r="BH21" s="75">
        <v>3250</v>
      </c>
      <c r="BI21" s="75">
        <v>3250</v>
      </c>
      <c r="BJ21" s="75">
        <v>3500</v>
      </c>
      <c r="BK21" s="75">
        <v>3500</v>
      </c>
      <c r="BL21" s="75">
        <v>3500</v>
      </c>
      <c r="BM21" s="75">
        <v>3500</v>
      </c>
      <c r="BN21" s="75">
        <v>3500</v>
      </c>
      <c r="BO21" s="75">
        <v>3750</v>
      </c>
      <c r="BP21" s="75">
        <v>3750</v>
      </c>
      <c r="BQ21" s="75">
        <v>3750</v>
      </c>
      <c r="BR21" s="75">
        <v>3750</v>
      </c>
      <c r="BS21" s="75">
        <v>3750</v>
      </c>
      <c r="BT21" s="75">
        <v>4000</v>
      </c>
      <c r="BU21" s="75">
        <v>4000</v>
      </c>
      <c r="BV21" s="75">
        <v>4000</v>
      </c>
      <c r="BW21" s="75">
        <v>4000</v>
      </c>
      <c r="BX21" s="75">
        <v>4000</v>
      </c>
      <c r="BY21" s="75">
        <v>4250</v>
      </c>
      <c r="BZ21" s="75">
        <v>4250</v>
      </c>
      <c r="CA21" s="75">
        <v>4250</v>
      </c>
      <c r="CB21" s="75">
        <v>4250</v>
      </c>
      <c r="CC21" s="75">
        <v>4250</v>
      </c>
      <c r="CD21" s="75">
        <v>4500</v>
      </c>
      <c r="CE21" s="75">
        <v>4500</v>
      </c>
      <c r="CF21" s="75">
        <v>4500</v>
      </c>
      <c r="CG21" s="75">
        <v>4500</v>
      </c>
      <c r="CH21" s="75">
        <v>4500</v>
      </c>
      <c r="CI21" s="75">
        <v>4500</v>
      </c>
      <c r="CJ21" s="75">
        <v>4500</v>
      </c>
      <c r="CK21" s="75">
        <v>4500</v>
      </c>
      <c r="CL21" s="75">
        <v>4500</v>
      </c>
      <c r="CM21" s="75">
        <v>4500</v>
      </c>
      <c r="CN21" s="75">
        <v>4750</v>
      </c>
      <c r="CO21" s="75">
        <v>4750</v>
      </c>
      <c r="CP21" s="75">
        <v>4750</v>
      </c>
      <c r="CQ21" s="75">
        <v>4750</v>
      </c>
      <c r="CR21" s="75">
        <v>4750</v>
      </c>
      <c r="CS21" s="75">
        <v>4750</v>
      </c>
      <c r="CT21" s="75">
        <v>4750</v>
      </c>
      <c r="CU21" s="75">
        <v>4750</v>
      </c>
      <c r="CV21" s="75">
        <v>4750</v>
      </c>
      <c r="CW21" s="75">
        <v>4750</v>
      </c>
      <c r="CX21" s="78">
        <f t="shared" ref="CX21:CX22" si="1">SUM(C21:CW21)</f>
        <v>282000</v>
      </c>
    </row>
    <row r="22" spans="1:102" ht="15" customHeight="1">
      <c r="A22" s="369"/>
      <c r="B22" s="75" t="s">
        <v>18</v>
      </c>
      <c r="C22" s="75"/>
      <c r="D22" s="75"/>
      <c r="E22" s="75">
        <v>3</v>
      </c>
      <c r="F22" s="75"/>
      <c r="G22" s="75"/>
      <c r="H22" s="75"/>
      <c r="I22" s="75">
        <v>3</v>
      </c>
      <c r="J22" s="75"/>
      <c r="K22" s="75"/>
      <c r="L22" s="75"/>
      <c r="M22" s="75">
        <v>3</v>
      </c>
      <c r="N22" s="75"/>
      <c r="O22" s="75"/>
      <c r="P22" s="75"/>
      <c r="Q22" s="75">
        <v>3</v>
      </c>
      <c r="R22" s="75"/>
      <c r="S22" s="75"/>
      <c r="T22" s="75"/>
      <c r="U22" s="75">
        <v>3</v>
      </c>
      <c r="V22" s="75"/>
      <c r="W22" s="75"/>
      <c r="X22" s="75"/>
      <c r="Y22" s="75">
        <v>3</v>
      </c>
      <c r="Z22" s="75"/>
      <c r="AA22" s="75"/>
      <c r="AB22" s="75"/>
      <c r="AC22" s="75">
        <v>3</v>
      </c>
      <c r="AD22" s="75"/>
      <c r="AE22" s="75"/>
      <c r="AF22" s="75"/>
      <c r="AG22" s="75">
        <v>3</v>
      </c>
      <c r="AH22" s="75"/>
      <c r="AI22" s="75"/>
      <c r="AJ22" s="75"/>
      <c r="AK22" s="75">
        <v>3</v>
      </c>
      <c r="AL22" s="75"/>
      <c r="AM22" s="75"/>
      <c r="AN22" s="75"/>
      <c r="AO22" s="75">
        <v>3</v>
      </c>
      <c r="AP22" s="75"/>
      <c r="AQ22" s="75"/>
      <c r="AR22" s="75"/>
      <c r="AS22" s="75">
        <v>3</v>
      </c>
      <c r="AT22" s="75"/>
      <c r="AU22" s="75"/>
      <c r="AV22" s="75"/>
      <c r="AW22" s="75">
        <v>3</v>
      </c>
      <c r="AX22" s="75"/>
      <c r="AY22" s="75"/>
      <c r="AZ22" s="75"/>
      <c r="BA22" s="75">
        <v>3</v>
      </c>
      <c r="BB22" s="75"/>
      <c r="BC22" s="75"/>
      <c r="BD22" s="75"/>
      <c r="BE22" s="75">
        <v>3</v>
      </c>
      <c r="BF22" s="75"/>
      <c r="BG22" s="75"/>
      <c r="BH22" s="75"/>
      <c r="BI22" s="75">
        <v>3</v>
      </c>
      <c r="BJ22" s="75"/>
      <c r="BK22" s="75"/>
      <c r="BL22" s="75"/>
      <c r="BM22" s="75">
        <v>3</v>
      </c>
      <c r="BN22" s="75"/>
      <c r="BO22" s="75"/>
      <c r="BP22" s="75"/>
      <c r="BQ22" s="75">
        <v>3</v>
      </c>
      <c r="BR22" s="75"/>
      <c r="BS22" s="75"/>
      <c r="BT22" s="75"/>
      <c r="BU22" s="75">
        <v>3</v>
      </c>
      <c r="BV22" s="75"/>
      <c r="BW22" s="75"/>
      <c r="BX22" s="75"/>
      <c r="BY22" s="75">
        <v>3</v>
      </c>
      <c r="BZ22" s="75"/>
      <c r="CA22" s="75"/>
      <c r="CB22" s="75"/>
      <c r="CC22" s="75">
        <v>3</v>
      </c>
      <c r="CD22" s="75"/>
      <c r="CE22" s="75"/>
      <c r="CF22" s="75"/>
      <c r="CG22" s="75">
        <v>3</v>
      </c>
      <c r="CH22" s="75"/>
      <c r="CI22" s="75"/>
      <c r="CJ22" s="75"/>
      <c r="CK22" s="75">
        <v>3</v>
      </c>
      <c r="CL22" s="75"/>
      <c r="CM22" s="75"/>
      <c r="CN22" s="75"/>
      <c r="CO22" s="75">
        <v>3</v>
      </c>
      <c r="CP22" s="75"/>
      <c r="CQ22" s="75"/>
      <c r="CR22" s="75"/>
      <c r="CS22" s="75">
        <v>3</v>
      </c>
      <c r="CT22" s="75"/>
      <c r="CU22" s="75"/>
      <c r="CV22" s="75"/>
      <c r="CW22" s="75">
        <v>3</v>
      </c>
      <c r="CX22" s="78">
        <f t="shared" si="1"/>
        <v>75</v>
      </c>
    </row>
    <row r="24" spans="1:102" ht="15" customHeight="1">
      <c r="B24" s="80">
        <v>1</v>
      </c>
      <c r="C24" s="81">
        <v>2</v>
      </c>
      <c r="D24" s="81">
        <v>3</v>
      </c>
      <c r="E24" s="81">
        <v>4</v>
      </c>
      <c r="F24" s="81">
        <v>5</v>
      </c>
      <c r="G24" s="81">
        <v>6</v>
      </c>
      <c r="H24" s="81">
        <v>7</v>
      </c>
      <c r="I24" s="81">
        <v>8</v>
      </c>
      <c r="J24" s="81">
        <v>9</v>
      </c>
      <c r="K24" s="81">
        <v>10</v>
      </c>
      <c r="L24" s="81">
        <v>11</v>
      </c>
      <c r="M24" s="81">
        <v>12</v>
      </c>
      <c r="N24" s="81">
        <v>13</v>
      </c>
      <c r="O24" s="81">
        <v>14</v>
      </c>
      <c r="P24" s="81">
        <v>15</v>
      </c>
      <c r="Q24" s="81">
        <v>16</v>
      </c>
      <c r="R24" s="81">
        <v>17</v>
      </c>
      <c r="S24" s="81">
        <v>18</v>
      </c>
      <c r="T24" s="81">
        <v>19</v>
      </c>
      <c r="U24" s="81">
        <v>20</v>
      </c>
      <c r="V24" s="81">
        <v>21</v>
      </c>
      <c r="W24" s="81">
        <v>22</v>
      </c>
      <c r="X24" s="81">
        <v>23</v>
      </c>
      <c r="Y24" s="81">
        <v>24</v>
      </c>
      <c r="Z24" s="81">
        <v>25</v>
      </c>
      <c r="AA24" s="81">
        <v>26</v>
      </c>
      <c r="AB24" s="81">
        <v>27</v>
      </c>
      <c r="AC24" s="81">
        <v>28</v>
      </c>
      <c r="AD24" s="81">
        <v>29</v>
      </c>
      <c r="AE24" s="81">
        <v>30</v>
      </c>
      <c r="AF24" s="81">
        <v>31</v>
      </c>
      <c r="AG24" s="81">
        <v>32</v>
      </c>
      <c r="AH24" s="81">
        <v>33</v>
      </c>
      <c r="AI24" s="81">
        <v>34</v>
      </c>
      <c r="AJ24" s="81">
        <v>35</v>
      </c>
      <c r="AK24" s="81">
        <v>36</v>
      </c>
      <c r="AL24" s="81">
        <v>37</v>
      </c>
      <c r="AM24" s="81">
        <v>38</v>
      </c>
      <c r="AN24" s="81">
        <v>39</v>
      </c>
      <c r="AO24" s="81">
        <v>40</v>
      </c>
      <c r="AP24" s="81">
        <v>41</v>
      </c>
      <c r="AQ24" s="81">
        <v>42</v>
      </c>
      <c r="AR24" s="81">
        <v>43</v>
      </c>
      <c r="AS24" s="81">
        <v>44</v>
      </c>
      <c r="AT24" s="81">
        <v>45</v>
      </c>
      <c r="AU24" s="81">
        <v>46</v>
      </c>
      <c r="AV24" s="81">
        <v>47</v>
      </c>
      <c r="AW24" s="81">
        <v>48</v>
      </c>
      <c r="AX24" s="81">
        <v>49</v>
      </c>
      <c r="AY24" s="81">
        <v>50</v>
      </c>
      <c r="AZ24" s="81">
        <v>51</v>
      </c>
      <c r="BA24" s="81">
        <v>52</v>
      </c>
      <c r="BB24" s="81">
        <v>53</v>
      </c>
      <c r="BC24" s="81">
        <v>54</v>
      </c>
      <c r="BD24" s="81">
        <v>55</v>
      </c>
      <c r="BE24" s="81">
        <v>56</v>
      </c>
      <c r="BF24" s="81">
        <v>57</v>
      </c>
      <c r="BG24" s="81">
        <v>58</v>
      </c>
      <c r="BH24" s="81">
        <v>59</v>
      </c>
      <c r="BI24" s="81">
        <v>60</v>
      </c>
      <c r="BJ24" s="81">
        <v>61</v>
      </c>
      <c r="BK24" s="81">
        <v>62</v>
      </c>
      <c r="BL24" s="81">
        <v>63</v>
      </c>
      <c r="BM24" s="81">
        <v>64</v>
      </c>
      <c r="BN24" s="81">
        <v>65</v>
      </c>
      <c r="BO24" s="81">
        <v>66</v>
      </c>
      <c r="BP24" s="81">
        <v>67</v>
      </c>
      <c r="BQ24" s="81">
        <v>68</v>
      </c>
      <c r="BR24" s="81">
        <v>69</v>
      </c>
      <c r="BS24" s="81">
        <v>70</v>
      </c>
      <c r="BT24" s="81">
        <v>71</v>
      </c>
      <c r="BU24" s="81">
        <v>72</v>
      </c>
      <c r="BV24" s="81">
        <v>73</v>
      </c>
      <c r="BW24" s="81">
        <v>74</v>
      </c>
      <c r="BX24" s="81">
        <v>75</v>
      </c>
      <c r="BY24" s="81">
        <v>76</v>
      </c>
      <c r="BZ24" s="81">
        <v>77</v>
      </c>
      <c r="CA24" s="81">
        <v>78</v>
      </c>
      <c r="CB24" s="81">
        <v>79</v>
      </c>
      <c r="CC24" s="81">
        <v>80</v>
      </c>
      <c r="CD24" s="81">
        <v>81</v>
      </c>
      <c r="CE24" s="81">
        <v>82</v>
      </c>
      <c r="CF24" s="81">
        <v>83</v>
      </c>
      <c r="CG24" s="81">
        <v>84</v>
      </c>
      <c r="CH24" s="81">
        <v>85</v>
      </c>
      <c r="CI24" s="81">
        <v>86</v>
      </c>
      <c r="CJ24" s="81">
        <v>87</v>
      </c>
      <c r="CK24" s="81">
        <v>88</v>
      </c>
      <c r="CL24" s="81">
        <v>89</v>
      </c>
      <c r="CM24" s="81">
        <v>90</v>
      </c>
      <c r="CN24" s="81">
        <v>91</v>
      </c>
      <c r="CO24" s="81">
        <v>92</v>
      </c>
      <c r="CP24" s="81">
        <v>93</v>
      </c>
      <c r="CQ24" s="81">
        <v>94</v>
      </c>
      <c r="CR24" s="81">
        <v>95</v>
      </c>
      <c r="CS24" s="81">
        <v>96</v>
      </c>
      <c r="CT24" s="81">
        <v>97</v>
      </c>
      <c r="CU24" s="81">
        <v>98</v>
      </c>
      <c r="CV24" s="81">
        <v>99</v>
      </c>
      <c r="CW24" s="81">
        <v>100</v>
      </c>
    </row>
    <row r="25" spans="1:102" ht="15" customHeight="1">
      <c r="B25" s="75" t="s">
        <v>1</v>
      </c>
      <c r="C25" s="75">
        <v>10</v>
      </c>
      <c r="D25" s="75">
        <v>10</v>
      </c>
      <c r="E25" s="75">
        <v>10</v>
      </c>
      <c r="F25" s="75">
        <v>10</v>
      </c>
      <c r="G25" s="75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12</v>
      </c>
      <c r="M25" s="75">
        <v>12</v>
      </c>
      <c r="N25" s="75">
        <v>12</v>
      </c>
      <c r="O25" s="75">
        <v>12</v>
      </c>
      <c r="P25" s="75">
        <v>12</v>
      </c>
      <c r="Q25" s="75">
        <v>14</v>
      </c>
      <c r="R25" s="75">
        <v>14</v>
      </c>
      <c r="S25" s="75">
        <v>14</v>
      </c>
      <c r="T25" s="75">
        <v>14</v>
      </c>
      <c r="U25" s="75">
        <v>14</v>
      </c>
      <c r="V25" s="75">
        <v>16</v>
      </c>
      <c r="W25" s="75">
        <v>16</v>
      </c>
      <c r="X25" s="75">
        <v>16</v>
      </c>
      <c r="Y25" s="75">
        <v>16</v>
      </c>
      <c r="Z25" s="75">
        <v>16</v>
      </c>
      <c r="AA25" s="75">
        <v>18</v>
      </c>
      <c r="AB25" s="75">
        <v>18</v>
      </c>
      <c r="AC25" s="75">
        <v>18</v>
      </c>
      <c r="AD25" s="75">
        <v>18</v>
      </c>
      <c r="AE25" s="75">
        <v>18</v>
      </c>
      <c r="AF25" s="75">
        <v>20</v>
      </c>
      <c r="AG25" s="75">
        <v>20</v>
      </c>
      <c r="AH25" s="75">
        <v>20</v>
      </c>
      <c r="AI25" s="75">
        <v>20</v>
      </c>
      <c r="AJ25" s="75">
        <v>20</v>
      </c>
      <c r="AK25" s="75">
        <v>22</v>
      </c>
      <c r="AL25" s="75">
        <v>22</v>
      </c>
      <c r="AM25" s="75">
        <v>22</v>
      </c>
      <c r="AN25" s="75">
        <v>22</v>
      </c>
      <c r="AO25" s="75">
        <v>22</v>
      </c>
      <c r="AP25" s="75">
        <v>24</v>
      </c>
      <c r="AQ25" s="75">
        <v>24</v>
      </c>
      <c r="AR25" s="75">
        <v>24</v>
      </c>
      <c r="AS25" s="75">
        <v>24</v>
      </c>
      <c r="AT25" s="75">
        <v>24</v>
      </c>
      <c r="AU25" s="75">
        <v>26</v>
      </c>
      <c r="AV25" s="75">
        <v>26</v>
      </c>
      <c r="AW25" s="75">
        <v>26</v>
      </c>
      <c r="AX25" s="75">
        <v>26</v>
      </c>
      <c r="AY25" s="75">
        <v>26</v>
      </c>
      <c r="AZ25" s="75">
        <v>26</v>
      </c>
      <c r="BA25" s="75">
        <v>26</v>
      </c>
      <c r="BB25" s="75">
        <v>26</v>
      </c>
      <c r="BC25" s="75">
        <v>26</v>
      </c>
      <c r="BD25" s="75">
        <v>26</v>
      </c>
      <c r="BE25" s="75">
        <v>28</v>
      </c>
      <c r="BF25" s="75">
        <v>28</v>
      </c>
      <c r="BG25" s="75">
        <v>28</v>
      </c>
      <c r="BH25" s="75">
        <v>28</v>
      </c>
      <c r="BI25" s="75">
        <v>28</v>
      </c>
      <c r="BJ25" s="75">
        <v>30</v>
      </c>
      <c r="BK25" s="75">
        <v>30</v>
      </c>
      <c r="BL25" s="75">
        <v>30</v>
      </c>
      <c r="BM25" s="75">
        <v>30</v>
      </c>
      <c r="BN25" s="75">
        <v>30</v>
      </c>
      <c r="BO25" s="75">
        <v>32</v>
      </c>
      <c r="BP25" s="75">
        <v>32</v>
      </c>
      <c r="BQ25" s="75">
        <v>32</v>
      </c>
      <c r="BR25" s="75">
        <v>32</v>
      </c>
      <c r="BS25" s="75">
        <v>32</v>
      </c>
      <c r="BT25" s="75">
        <v>34</v>
      </c>
      <c r="BU25" s="75">
        <v>34</v>
      </c>
      <c r="BV25" s="75">
        <v>34</v>
      </c>
      <c r="BW25" s="75">
        <v>34</v>
      </c>
      <c r="BX25" s="75">
        <v>34</v>
      </c>
      <c r="BY25" s="75">
        <v>36</v>
      </c>
      <c r="BZ25" s="75">
        <v>36</v>
      </c>
      <c r="CA25" s="75">
        <v>36</v>
      </c>
      <c r="CB25" s="75">
        <v>36</v>
      </c>
      <c r="CC25" s="75">
        <v>36</v>
      </c>
      <c r="CD25" s="75">
        <v>38</v>
      </c>
      <c r="CE25" s="75">
        <v>38</v>
      </c>
      <c r="CF25" s="75">
        <v>38</v>
      </c>
      <c r="CG25" s="75">
        <v>38</v>
      </c>
      <c r="CH25" s="75">
        <v>38</v>
      </c>
      <c r="CI25" s="75">
        <v>38</v>
      </c>
      <c r="CJ25" s="75">
        <v>38</v>
      </c>
      <c r="CK25" s="75">
        <v>38</v>
      </c>
      <c r="CL25" s="75">
        <v>38</v>
      </c>
      <c r="CM25" s="75">
        <v>38</v>
      </c>
      <c r="CN25" s="75">
        <v>40</v>
      </c>
      <c r="CO25" s="75">
        <v>40</v>
      </c>
      <c r="CP25" s="75">
        <v>40</v>
      </c>
      <c r="CQ25" s="75">
        <v>40</v>
      </c>
      <c r="CR25" s="75">
        <v>40</v>
      </c>
      <c r="CS25" s="75">
        <v>40</v>
      </c>
      <c r="CT25" s="75">
        <v>40</v>
      </c>
      <c r="CU25" s="75">
        <v>40</v>
      </c>
      <c r="CV25" s="75">
        <v>40</v>
      </c>
      <c r="CW25" s="75">
        <v>40</v>
      </c>
      <c r="CX25" s="78">
        <f>SUM(C25:CW25)</f>
        <v>2560</v>
      </c>
    </row>
    <row r="26" spans="1:102" ht="15" customHeight="1">
      <c r="A26" s="366"/>
      <c r="B26" s="75" t="s">
        <v>5</v>
      </c>
      <c r="C26" s="75">
        <v>1000</v>
      </c>
      <c r="D26" s="75">
        <v>1000</v>
      </c>
      <c r="E26" s="75">
        <v>1000</v>
      </c>
      <c r="F26" s="75">
        <v>1000</v>
      </c>
      <c r="G26" s="75">
        <v>1000</v>
      </c>
      <c r="H26" s="75">
        <v>1000</v>
      </c>
      <c r="I26" s="75">
        <v>1000</v>
      </c>
      <c r="J26" s="75">
        <v>1000</v>
      </c>
      <c r="K26" s="75">
        <v>1000</v>
      </c>
      <c r="L26" s="75">
        <v>1600</v>
      </c>
      <c r="M26" s="75">
        <v>1600</v>
      </c>
      <c r="N26" s="75">
        <v>1600</v>
      </c>
      <c r="O26" s="75">
        <v>1600</v>
      </c>
      <c r="P26" s="75">
        <v>1600</v>
      </c>
      <c r="Q26" s="75">
        <v>2200</v>
      </c>
      <c r="R26" s="75">
        <v>2200</v>
      </c>
      <c r="S26" s="75">
        <v>2200</v>
      </c>
      <c r="T26" s="75">
        <v>2200</v>
      </c>
      <c r="U26" s="75">
        <v>2200</v>
      </c>
      <c r="V26" s="75">
        <v>2800</v>
      </c>
      <c r="W26" s="75">
        <v>2800</v>
      </c>
      <c r="X26" s="75">
        <v>2800</v>
      </c>
      <c r="Y26" s="75">
        <v>2800</v>
      </c>
      <c r="Z26" s="75">
        <v>2800</v>
      </c>
      <c r="AA26" s="75">
        <v>3400</v>
      </c>
      <c r="AB26" s="75">
        <v>3400</v>
      </c>
      <c r="AC26" s="75">
        <v>3400</v>
      </c>
      <c r="AD26" s="75">
        <v>3400</v>
      </c>
      <c r="AE26" s="75">
        <v>3400</v>
      </c>
      <c r="AF26" s="75">
        <v>4000</v>
      </c>
      <c r="AG26" s="75">
        <v>4000</v>
      </c>
      <c r="AH26" s="75">
        <v>4000</v>
      </c>
      <c r="AI26" s="75">
        <v>4000</v>
      </c>
      <c r="AJ26" s="75">
        <v>4000</v>
      </c>
      <c r="AK26" s="75">
        <v>4600</v>
      </c>
      <c r="AL26" s="75">
        <v>4600</v>
      </c>
      <c r="AM26" s="75">
        <v>4600</v>
      </c>
      <c r="AN26" s="75">
        <v>4600</v>
      </c>
      <c r="AO26" s="75">
        <v>4600</v>
      </c>
      <c r="AP26" s="75">
        <v>5200</v>
      </c>
      <c r="AQ26" s="75">
        <v>5200</v>
      </c>
      <c r="AR26" s="75">
        <v>5200</v>
      </c>
      <c r="AS26" s="75">
        <v>5200</v>
      </c>
      <c r="AT26" s="75">
        <v>5200</v>
      </c>
      <c r="AU26" s="75">
        <v>5800</v>
      </c>
      <c r="AV26" s="75">
        <v>5800</v>
      </c>
      <c r="AW26" s="75">
        <v>5800</v>
      </c>
      <c r="AX26" s="75">
        <v>5800</v>
      </c>
      <c r="AY26" s="75">
        <v>5800</v>
      </c>
      <c r="AZ26" s="75">
        <v>5800</v>
      </c>
      <c r="BA26" s="75">
        <v>5800</v>
      </c>
      <c r="BB26" s="75">
        <v>5800</v>
      </c>
      <c r="BC26" s="75">
        <v>5800</v>
      </c>
      <c r="BD26" s="75">
        <v>5800</v>
      </c>
      <c r="BE26" s="75">
        <v>6400</v>
      </c>
      <c r="BF26" s="75">
        <v>6400</v>
      </c>
      <c r="BG26" s="75">
        <v>6400</v>
      </c>
      <c r="BH26" s="75">
        <v>6400</v>
      </c>
      <c r="BI26" s="75">
        <v>6400</v>
      </c>
      <c r="BJ26" s="75">
        <v>7000</v>
      </c>
      <c r="BK26" s="75">
        <v>7000</v>
      </c>
      <c r="BL26" s="75">
        <v>7000</v>
      </c>
      <c r="BM26" s="75">
        <v>7000</v>
      </c>
      <c r="BN26" s="75">
        <v>7000</v>
      </c>
      <c r="BO26" s="75">
        <v>7600</v>
      </c>
      <c r="BP26" s="75">
        <v>7600</v>
      </c>
      <c r="BQ26" s="75">
        <v>7600</v>
      </c>
      <c r="BR26" s="75">
        <v>7600</v>
      </c>
      <c r="BS26" s="75">
        <v>7600</v>
      </c>
      <c r="BT26" s="75">
        <v>8200</v>
      </c>
      <c r="BU26" s="75">
        <v>8200</v>
      </c>
      <c r="BV26" s="75">
        <v>8200</v>
      </c>
      <c r="BW26" s="75">
        <v>8200</v>
      </c>
      <c r="BX26" s="75">
        <v>8200</v>
      </c>
      <c r="BY26" s="75">
        <v>8800</v>
      </c>
      <c r="BZ26" s="75">
        <v>8800</v>
      </c>
      <c r="CA26" s="75">
        <v>8800</v>
      </c>
      <c r="CB26" s="75">
        <v>8800</v>
      </c>
      <c r="CC26" s="75">
        <v>8800</v>
      </c>
      <c r="CD26" s="75">
        <v>9400</v>
      </c>
      <c r="CE26" s="75">
        <v>9400</v>
      </c>
      <c r="CF26" s="75">
        <v>9400</v>
      </c>
      <c r="CG26" s="75">
        <v>9400</v>
      </c>
      <c r="CH26" s="75">
        <v>9400</v>
      </c>
      <c r="CI26" s="75">
        <v>9400</v>
      </c>
      <c r="CJ26" s="75">
        <v>9400</v>
      </c>
      <c r="CK26" s="75">
        <v>9400</v>
      </c>
      <c r="CL26" s="75">
        <v>9400</v>
      </c>
      <c r="CM26" s="75">
        <v>9400</v>
      </c>
      <c r="CN26" s="75">
        <v>10000</v>
      </c>
      <c r="CO26" s="75">
        <v>10000</v>
      </c>
      <c r="CP26" s="75">
        <v>10000</v>
      </c>
      <c r="CQ26" s="75">
        <v>10000</v>
      </c>
      <c r="CR26" s="75">
        <v>10000</v>
      </c>
      <c r="CS26" s="75">
        <v>10000</v>
      </c>
      <c r="CT26" s="75">
        <v>10000</v>
      </c>
      <c r="CU26" s="75">
        <v>10000</v>
      </c>
      <c r="CV26" s="75">
        <v>10000</v>
      </c>
      <c r="CW26" s="75">
        <v>10000</v>
      </c>
      <c r="CX26" s="78">
        <f t="shared" ref="CX26:CX27" si="2">SUM(C26:CW26)</f>
        <v>570000</v>
      </c>
    </row>
    <row r="27" spans="1:102" ht="15" customHeight="1">
      <c r="A27" s="367"/>
      <c r="B27" s="75" t="s">
        <v>18</v>
      </c>
      <c r="C27" s="75"/>
      <c r="D27" s="75"/>
      <c r="E27" s="75">
        <v>4</v>
      </c>
      <c r="F27" s="75"/>
      <c r="G27" s="75"/>
      <c r="H27" s="75"/>
      <c r="I27" s="75">
        <v>4</v>
      </c>
      <c r="J27" s="75"/>
      <c r="K27" s="75"/>
      <c r="L27" s="75"/>
      <c r="M27" s="75">
        <v>4</v>
      </c>
      <c r="N27" s="75"/>
      <c r="O27" s="75"/>
      <c r="P27" s="75"/>
      <c r="Q27" s="75">
        <v>4</v>
      </c>
      <c r="R27" s="75"/>
      <c r="S27" s="75"/>
      <c r="T27" s="75"/>
      <c r="U27" s="75">
        <v>4</v>
      </c>
      <c r="V27" s="75"/>
      <c r="W27" s="75"/>
      <c r="X27" s="75"/>
      <c r="Y27" s="75">
        <v>4</v>
      </c>
      <c r="Z27" s="75"/>
      <c r="AA27" s="75"/>
      <c r="AB27" s="75"/>
      <c r="AC27" s="75">
        <v>4</v>
      </c>
      <c r="AD27" s="75"/>
      <c r="AE27" s="75"/>
      <c r="AF27" s="75"/>
      <c r="AG27" s="75">
        <v>4</v>
      </c>
      <c r="AH27" s="75"/>
      <c r="AI27" s="75"/>
      <c r="AJ27" s="75"/>
      <c r="AK27" s="75">
        <v>4</v>
      </c>
      <c r="AL27" s="75"/>
      <c r="AM27" s="75"/>
      <c r="AN27" s="75"/>
      <c r="AO27" s="75">
        <v>4</v>
      </c>
      <c r="AP27" s="75"/>
      <c r="AQ27" s="75"/>
      <c r="AR27" s="75"/>
      <c r="AS27" s="75">
        <v>4</v>
      </c>
      <c r="AT27" s="75"/>
      <c r="AU27" s="75"/>
      <c r="AV27" s="75"/>
      <c r="AW27" s="75">
        <v>4</v>
      </c>
      <c r="AX27" s="75"/>
      <c r="AY27" s="75"/>
      <c r="AZ27" s="75"/>
      <c r="BA27" s="75">
        <v>4</v>
      </c>
      <c r="BB27" s="75"/>
      <c r="BC27" s="75"/>
      <c r="BD27" s="75"/>
      <c r="BE27" s="75">
        <v>4</v>
      </c>
      <c r="BF27" s="75"/>
      <c r="BG27" s="75"/>
      <c r="BH27" s="75"/>
      <c r="BI27" s="75">
        <v>4</v>
      </c>
      <c r="BJ27" s="75"/>
      <c r="BK27" s="75"/>
      <c r="BL27" s="75"/>
      <c r="BM27" s="75">
        <v>4</v>
      </c>
      <c r="BN27" s="75"/>
      <c r="BO27" s="75"/>
      <c r="BP27" s="75"/>
      <c r="BQ27" s="75">
        <v>4</v>
      </c>
      <c r="BR27" s="75"/>
      <c r="BS27" s="75"/>
      <c r="BT27" s="75"/>
      <c r="BU27" s="75">
        <v>4</v>
      </c>
      <c r="BV27" s="75"/>
      <c r="BW27" s="75"/>
      <c r="BX27" s="75"/>
      <c r="BY27" s="75">
        <v>4</v>
      </c>
      <c r="BZ27" s="75"/>
      <c r="CA27" s="75"/>
      <c r="CB27" s="75"/>
      <c r="CC27" s="75">
        <v>4</v>
      </c>
      <c r="CD27" s="75"/>
      <c r="CE27" s="75"/>
      <c r="CF27" s="75"/>
      <c r="CG27" s="75">
        <v>4</v>
      </c>
      <c r="CH27" s="75"/>
      <c r="CI27" s="75"/>
      <c r="CJ27" s="75"/>
      <c r="CK27" s="75">
        <v>4</v>
      </c>
      <c r="CL27" s="75"/>
      <c r="CM27" s="75"/>
      <c r="CN27" s="75"/>
      <c r="CO27" s="75">
        <v>4</v>
      </c>
      <c r="CP27" s="75"/>
      <c r="CQ27" s="75"/>
      <c r="CR27" s="75"/>
      <c r="CS27" s="75">
        <v>4</v>
      </c>
      <c r="CT27" s="75"/>
      <c r="CU27" s="75"/>
      <c r="CV27" s="75"/>
      <c r="CW27" s="75">
        <v>4</v>
      </c>
      <c r="CX27" s="78">
        <f t="shared" si="2"/>
        <v>100</v>
      </c>
    </row>
    <row r="29" spans="1:102" ht="15" customHeight="1">
      <c r="B29" s="80">
        <v>1</v>
      </c>
      <c r="C29" s="81">
        <v>2</v>
      </c>
      <c r="D29" s="81">
        <v>3</v>
      </c>
      <c r="E29" s="81">
        <v>4</v>
      </c>
      <c r="F29" s="81">
        <v>5</v>
      </c>
      <c r="G29" s="81">
        <v>6</v>
      </c>
      <c r="H29" s="81">
        <v>7</v>
      </c>
      <c r="I29" s="81">
        <v>8</v>
      </c>
      <c r="J29" s="81">
        <v>9</v>
      </c>
      <c r="K29" s="81">
        <v>10</v>
      </c>
      <c r="L29" s="81">
        <v>11</v>
      </c>
      <c r="M29" s="81">
        <v>12</v>
      </c>
      <c r="N29" s="81">
        <v>13</v>
      </c>
      <c r="O29" s="81">
        <v>14</v>
      </c>
      <c r="P29" s="81">
        <v>15</v>
      </c>
      <c r="Q29" s="81">
        <v>16</v>
      </c>
      <c r="R29" s="81">
        <v>17</v>
      </c>
      <c r="S29" s="81">
        <v>18</v>
      </c>
      <c r="T29" s="81">
        <v>19</v>
      </c>
      <c r="U29" s="81">
        <v>20</v>
      </c>
      <c r="V29" s="81">
        <v>21</v>
      </c>
      <c r="W29" s="81">
        <v>22</v>
      </c>
      <c r="X29" s="81">
        <v>23</v>
      </c>
      <c r="Y29" s="81">
        <v>24</v>
      </c>
      <c r="Z29" s="81">
        <v>25</v>
      </c>
      <c r="AA29" s="81">
        <v>26</v>
      </c>
      <c r="AB29" s="81">
        <v>27</v>
      </c>
      <c r="AC29" s="81">
        <v>28</v>
      </c>
      <c r="AD29" s="81">
        <v>29</v>
      </c>
      <c r="AE29" s="81">
        <v>30</v>
      </c>
      <c r="AF29" s="81">
        <v>31</v>
      </c>
      <c r="AG29" s="81">
        <v>32</v>
      </c>
      <c r="AH29" s="81">
        <v>33</v>
      </c>
      <c r="AI29" s="81">
        <v>34</v>
      </c>
      <c r="AJ29" s="81">
        <v>35</v>
      </c>
      <c r="AK29" s="81">
        <v>36</v>
      </c>
      <c r="AL29" s="81">
        <v>37</v>
      </c>
      <c r="AM29" s="81">
        <v>38</v>
      </c>
      <c r="AN29" s="81">
        <v>39</v>
      </c>
      <c r="AO29" s="81">
        <v>40</v>
      </c>
      <c r="AP29" s="81">
        <v>41</v>
      </c>
      <c r="AQ29" s="81">
        <v>42</v>
      </c>
      <c r="AR29" s="81">
        <v>43</v>
      </c>
      <c r="AS29" s="81">
        <v>44</v>
      </c>
      <c r="AT29" s="81">
        <v>45</v>
      </c>
      <c r="AU29" s="81">
        <v>46</v>
      </c>
      <c r="AV29" s="81">
        <v>47</v>
      </c>
      <c r="AW29" s="81">
        <v>48</v>
      </c>
      <c r="AX29" s="81">
        <v>49</v>
      </c>
      <c r="AY29" s="81">
        <v>50</v>
      </c>
      <c r="AZ29" s="81">
        <v>51</v>
      </c>
      <c r="BA29" s="81">
        <v>52</v>
      </c>
      <c r="BB29" s="81">
        <v>53</v>
      </c>
      <c r="BC29" s="81">
        <v>54</v>
      </c>
      <c r="BD29" s="81">
        <v>55</v>
      </c>
      <c r="BE29" s="81">
        <v>56</v>
      </c>
      <c r="BF29" s="81">
        <v>57</v>
      </c>
      <c r="BG29" s="81">
        <v>58</v>
      </c>
      <c r="BH29" s="81">
        <v>59</v>
      </c>
      <c r="BI29" s="81">
        <v>60</v>
      </c>
      <c r="BJ29" s="81">
        <v>61</v>
      </c>
      <c r="BK29" s="81">
        <v>62</v>
      </c>
      <c r="BL29" s="81">
        <v>63</v>
      </c>
      <c r="BM29" s="81">
        <v>64</v>
      </c>
      <c r="BN29" s="81">
        <v>65</v>
      </c>
      <c r="BO29" s="81">
        <v>66</v>
      </c>
      <c r="BP29" s="81">
        <v>67</v>
      </c>
      <c r="BQ29" s="81">
        <v>68</v>
      </c>
      <c r="BR29" s="81">
        <v>69</v>
      </c>
      <c r="BS29" s="81">
        <v>70</v>
      </c>
      <c r="BT29" s="81">
        <v>71</v>
      </c>
      <c r="BU29" s="81">
        <v>72</v>
      </c>
      <c r="BV29" s="81">
        <v>73</v>
      </c>
      <c r="BW29" s="81">
        <v>74</v>
      </c>
      <c r="BX29" s="81">
        <v>75</v>
      </c>
      <c r="BY29" s="81">
        <v>76</v>
      </c>
      <c r="BZ29" s="81">
        <v>77</v>
      </c>
      <c r="CA29" s="81">
        <v>78</v>
      </c>
      <c r="CB29" s="81">
        <v>79</v>
      </c>
      <c r="CC29" s="81">
        <v>80</v>
      </c>
      <c r="CD29" s="81">
        <v>81</v>
      </c>
      <c r="CE29" s="81">
        <v>82</v>
      </c>
      <c r="CF29" s="81">
        <v>83</v>
      </c>
      <c r="CG29" s="81">
        <v>84</v>
      </c>
      <c r="CH29" s="81">
        <v>85</v>
      </c>
      <c r="CI29" s="81">
        <v>86</v>
      </c>
      <c r="CJ29" s="81">
        <v>87</v>
      </c>
      <c r="CK29" s="81">
        <v>88</v>
      </c>
      <c r="CL29" s="81">
        <v>89</v>
      </c>
      <c r="CM29" s="81">
        <v>90</v>
      </c>
      <c r="CN29" s="81">
        <v>91</v>
      </c>
      <c r="CO29" s="81">
        <v>92</v>
      </c>
      <c r="CP29" s="81">
        <v>93</v>
      </c>
      <c r="CQ29" s="81">
        <v>94</v>
      </c>
      <c r="CR29" s="81">
        <v>95</v>
      </c>
      <c r="CS29" s="81">
        <v>96</v>
      </c>
      <c r="CT29" s="81">
        <v>97</v>
      </c>
      <c r="CU29" s="81">
        <v>98</v>
      </c>
      <c r="CV29" s="81">
        <v>99</v>
      </c>
      <c r="CW29" s="81">
        <v>100</v>
      </c>
    </row>
    <row r="30" spans="1:102" ht="15" customHeight="1">
      <c r="B30" s="75" t="s">
        <v>1</v>
      </c>
      <c r="C30" s="75">
        <v>1</v>
      </c>
      <c r="D30" s="75">
        <v>1</v>
      </c>
      <c r="E30" s="75">
        <v>1</v>
      </c>
      <c r="F30" s="75">
        <v>1</v>
      </c>
      <c r="G30" s="75">
        <v>1</v>
      </c>
      <c r="H30" s="75">
        <v>1</v>
      </c>
      <c r="I30" s="75">
        <v>1</v>
      </c>
      <c r="J30" s="75">
        <v>1</v>
      </c>
      <c r="K30" s="75">
        <v>1</v>
      </c>
      <c r="L30" s="75">
        <v>1</v>
      </c>
      <c r="M30" s="75">
        <v>1</v>
      </c>
      <c r="N30" s="75">
        <v>1</v>
      </c>
      <c r="O30" s="75">
        <v>1</v>
      </c>
      <c r="P30" s="75">
        <v>1</v>
      </c>
      <c r="Q30" s="75">
        <v>2</v>
      </c>
      <c r="R30" s="75">
        <v>2</v>
      </c>
      <c r="S30" s="75">
        <v>2</v>
      </c>
      <c r="T30" s="75">
        <v>2</v>
      </c>
      <c r="U30" s="75">
        <v>2</v>
      </c>
      <c r="V30" s="75">
        <v>2</v>
      </c>
      <c r="W30" s="75">
        <v>2</v>
      </c>
      <c r="X30" s="75">
        <v>2</v>
      </c>
      <c r="Y30" s="75">
        <v>2</v>
      </c>
      <c r="Z30" s="75">
        <v>2</v>
      </c>
      <c r="AA30" s="75">
        <v>3</v>
      </c>
      <c r="AB30" s="75">
        <v>3</v>
      </c>
      <c r="AC30" s="75">
        <v>3</v>
      </c>
      <c r="AD30" s="75">
        <v>3</v>
      </c>
      <c r="AE30" s="75">
        <v>3</v>
      </c>
      <c r="AF30" s="75">
        <v>3</v>
      </c>
      <c r="AG30" s="75">
        <v>3</v>
      </c>
      <c r="AH30" s="75">
        <v>3</v>
      </c>
      <c r="AI30" s="75">
        <v>3</v>
      </c>
      <c r="AJ30" s="75">
        <v>3</v>
      </c>
      <c r="AK30" s="75">
        <v>4</v>
      </c>
      <c r="AL30" s="75">
        <v>4</v>
      </c>
      <c r="AM30" s="75">
        <v>4</v>
      </c>
      <c r="AN30" s="75">
        <v>4</v>
      </c>
      <c r="AO30" s="75">
        <v>4</v>
      </c>
      <c r="AP30" s="75">
        <v>5</v>
      </c>
      <c r="AQ30" s="75">
        <v>5</v>
      </c>
      <c r="AR30" s="75">
        <v>5</v>
      </c>
      <c r="AS30" s="75">
        <v>5</v>
      </c>
      <c r="AT30" s="75">
        <v>5</v>
      </c>
      <c r="AU30" s="75">
        <v>5</v>
      </c>
      <c r="AV30" s="75">
        <v>5</v>
      </c>
      <c r="AW30" s="75">
        <v>5</v>
      </c>
      <c r="AX30" s="75">
        <v>5</v>
      </c>
      <c r="AY30" s="75">
        <v>5</v>
      </c>
      <c r="AZ30" s="75">
        <v>6</v>
      </c>
      <c r="BA30" s="75">
        <v>6</v>
      </c>
      <c r="BB30" s="75">
        <v>6</v>
      </c>
      <c r="BC30" s="75">
        <v>6</v>
      </c>
      <c r="BD30" s="75">
        <v>6</v>
      </c>
      <c r="BE30" s="75">
        <v>7</v>
      </c>
      <c r="BF30" s="75">
        <v>7</v>
      </c>
      <c r="BG30" s="75">
        <v>7</v>
      </c>
      <c r="BH30" s="75">
        <v>7</v>
      </c>
      <c r="BI30" s="75">
        <v>7</v>
      </c>
      <c r="BJ30" s="75">
        <v>7</v>
      </c>
      <c r="BK30" s="75">
        <v>7</v>
      </c>
      <c r="BL30" s="75">
        <v>7</v>
      </c>
      <c r="BM30" s="75">
        <v>7</v>
      </c>
      <c r="BN30" s="75">
        <v>7</v>
      </c>
      <c r="BO30" s="75">
        <v>7</v>
      </c>
      <c r="BP30" s="75">
        <v>7</v>
      </c>
      <c r="BQ30" s="75">
        <v>7</v>
      </c>
      <c r="BR30" s="75">
        <v>7</v>
      </c>
      <c r="BS30" s="75">
        <v>7</v>
      </c>
      <c r="BT30" s="75">
        <v>7</v>
      </c>
      <c r="BU30" s="75">
        <v>7</v>
      </c>
      <c r="BV30" s="75">
        <v>7</v>
      </c>
      <c r="BW30" s="75">
        <v>7</v>
      </c>
      <c r="BX30" s="75">
        <v>7</v>
      </c>
      <c r="BY30" s="75">
        <v>8</v>
      </c>
      <c r="BZ30" s="75">
        <v>8</v>
      </c>
      <c r="CA30" s="75">
        <v>8</v>
      </c>
      <c r="CB30" s="75">
        <v>8</v>
      </c>
      <c r="CC30" s="75">
        <v>9</v>
      </c>
      <c r="CD30" s="75">
        <v>9</v>
      </c>
      <c r="CE30" s="75">
        <v>9</v>
      </c>
      <c r="CF30" s="75">
        <v>9</v>
      </c>
      <c r="CG30" s="75">
        <v>9</v>
      </c>
      <c r="CH30" s="75">
        <v>9</v>
      </c>
      <c r="CI30" s="75">
        <v>9</v>
      </c>
      <c r="CJ30" s="75">
        <v>9</v>
      </c>
      <c r="CK30" s="75">
        <v>9</v>
      </c>
      <c r="CL30" s="75">
        <v>9</v>
      </c>
      <c r="CM30" s="75">
        <v>9</v>
      </c>
      <c r="CN30" s="75">
        <v>10</v>
      </c>
      <c r="CO30" s="75">
        <v>10</v>
      </c>
      <c r="CP30" s="75">
        <v>10</v>
      </c>
      <c r="CQ30" s="75">
        <v>10</v>
      </c>
      <c r="CR30" s="75">
        <v>10</v>
      </c>
      <c r="CS30" s="75">
        <v>10</v>
      </c>
      <c r="CT30" s="75">
        <v>10</v>
      </c>
      <c r="CU30" s="75">
        <v>10</v>
      </c>
      <c r="CV30" s="75">
        <v>10</v>
      </c>
      <c r="CW30" s="75">
        <v>10</v>
      </c>
      <c r="CX30" s="78">
        <f>SUM(C30:CW30)</f>
        <v>535</v>
      </c>
    </row>
    <row r="31" spans="1:102" ht="15" customHeight="1">
      <c r="A31" s="366"/>
      <c r="B31" s="75" t="s">
        <v>5</v>
      </c>
      <c r="C31" s="75">
        <v>3000</v>
      </c>
      <c r="D31" s="75">
        <v>3000</v>
      </c>
      <c r="E31" s="75">
        <v>3000</v>
      </c>
      <c r="F31" s="75">
        <v>3000</v>
      </c>
      <c r="G31" s="75">
        <v>3000</v>
      </c>
      <c r="H31" s="75">
        <v>3000</v>
      </c>
      <c r="I31" s="75">
        <v>3000</v>
      </c>
      <c r="J31" s="75">
        <v>3000</v>
      </c>
      <c r="K31" s="75">
        <v>3000</v>
      </c>
      <c r="L31" s="75">
        <v>3000</v>
      </c>
      <c r="M31" s="75">
        <v>3000</v>
      </c>
      <c r="N31" s="75">
        <v>3000</v>
      </c>
      <c r="O31" s="75">
        <v>3000</v>
      </c>
      <c r="P31" s="75">
        <v>3000</v>
      </c>
      <c r="Q31" s="75">
        <v>5700</v>
      </c>
      <c r="R31" s="75">
        <v>5700</v>
      </c>
      <c r="S31" s="75">
        <v>5700</v>
      </c>
      <c r="T31" s="75">
        <v>5700</v>
      </c>
      <c r="U31" s="75">
        <v>5700</v>
      </c>
      <c r="V31" s="75">
        <v>5700</v>
      </c>
      <c r="W31" s="75">
        <v>5700</v>
      </c>
      <c r="X31" s="75">
        <v>5700</v>
      </c>
      <c r="Y31" s="75">
        <v>5700</v>
      </c>
      <c r="Z31" s="75">
        <v>5700</v>
      </c>
      <c r="AA31" s="75">
        <v>8400</v>
      </c>
      <c r="AB31" s="75">
        <v>8400</v>
      </c>
      <c r="AC31" s="75">
        <v>8400</v>
      </c>
      <c r="AD31" s="75">
        <v>8400</v>
      </c>
      <c r="AE31" s="75">
        <v>8400</v>
      </c>
      <c r="AF31" s="75">
        <v>8400</v>
      </c>
      <c r="AG31" s="75">
        <v>8400</v>
      </c>
      <c r="AH31" s="75">
        <v>8400</v>
      </c>
      <c r="AI31" s="75">
        <v>8400</v>
      </c>
      <c r="AJ31" s="75">
        <v>8400</v>
      </c>
      <c r="AK31" s="75">
        <v>11100</v>
      </c>
      <c r="AL31" s="75">
        <v>11100</v>
      </c>
      <c r="AM31" s="75">
        <v>11100</v>
      </c>
      <c r="AN31" s="75">
        <v>11100</v>
      </c>
      <c r="AO31" s="75">
        <v>11100</v>
      </c>
      <c r="AP31" s="75">
        <v>13800</v>
      </c>
      <c r="AQ31" s="75">
        <v>13800</v>
      </c>
      <c r="AR31" s="75">
        <v>13800</v>
      </c>
      <c r="AS31" s="75">
        <v>13800</v>
      </c>
      <c r="AT31" s="75">
        <v>13800</v>
      </c>
      <c r="AU31" s="75">
        <v>13800</v>
      </c>
      <c r="AV31" s="75">
        <v>13800</v>
      </c>
      <c r="AW31" s="75">
        <v>13800</v>
      </c>
      <c r="AX31" s="75">
        <v>13800</v>
      </c>
      <c r="AY31" s="75">
        <v>13800</v>
      </c>
      <c r="AZ31" s="75">
        <v>16500</v>
      </c>
      <c r="BA31" s="75">
        <v>16500</v>
      </c>
      <c r="BB31" s="75">
        <v>16500</v>
      </c>
      <c r="BC31" s="75">
        <v>16500</v>
      </c>
      <c r="BD31" s="75">
        <v>16500</v>
      </c>
      <c r="BE31" s="75">
        <v>19200</v>
      </c>
      <c r="BF31" s="75">
        <v>19200</v>
      </c>
      <c r="BG31" s="75">
        <v>19200</v>
      </c>
      <c r="BH31" s="75">
        <v>19200</v>
      </c>
      <c r="BI31" s="75">
        <v>19200</v>
      </c>
      <c r="BJ31" s="75">
        <v>19200</v>
      </c>
      <c r="BK31" s="75">
        <v>19200</v>
      </c>
      <c r="BL31" s="75">
        <v>19200</v>
      </c>
      <c r="BM31" s="75">
        <v>19200</v>
      </c>
      <c r="BN31" s="75">
        <v>19200</v>
      </c>
      <c r="BO31" s="75">
        <v>19200</v>
      </c>
      <c r="BP31" s="75">
        <v>19200</v>
      </c>
      <c r="BQ31" s="75">
        <v>19200</v>
      </c>
      <c r="BR31" s="75">
        <v>19200</v>
      </c>
      <c r="BS31" s="75">
        <v>19200</v>
      </c>
      <c r="BT31" s="75">
        <v>19200</v>
      </c>
      <c r="BU31" s="75">
        <v>19200</v>
      </c>
      <c r="BV31" s="75">
        <v>19200</v>
      </c>
      <c r="BW31" s="75">
        <v>19200</v>
      </c>
      <c r="BX31" s="75">
        <v>19200</v>
      </c>
      <c r="BY31" s="75">
        <v>21900</v>
      </c>
      <c r="BZ31" s="75">
        <v>21900</v>
      </c>
      <c r="CA31" s="75">
        <v>21900</v>
      </c>
      <c r="CB31" s="75">
        <v>21900</v>
      </c>
      <c r="CC31" s="75">
        <v>24600</v>
      </c>
      <c r="CD31" s="75">
        <v>24600</v>
      </c>
      <c r="CE31" s="75">
        <v>24600</v>
      </c>
      <c r="CF31" s="75">
        <v>24600</v>
      </c>
      <c r="CG31" s="75">
        <v>24600</v>
      </c>
      <c r="CH31" s="75">
        <v>24600</v>
      </c>
      <c r="CI31" s="75">
        <v>24600</v>
      </c>
      <c r="CJ31" s="75">
        <v>24600</v>
      </c>
      <c r="CK31" s="75">
        <v>24600</v>
      </c>
      <c r="CL31" s="75">
        <v>24600</v>
      </c>
      <c r="CM31" s="75">
        <v>24600</v>
      </c>
      <c r="CN31" s="75">
        <v>27300</v>
      </c>
      <c r="CO31" s="75">
        <v>27300</v>
      </c>
      <c r="CP31" s="75">
        <v>27300</v>
      </c>
      <c r="CQ31" s="75">
        <v>27300</v>
      </c>
      <c r="CR31" s="75">
        <v>27300</v>
      </c>
      <c r="CS31" s="75">
        <v>27300</v>
      </c>
      <c r="CT31" s="75">
        <v>27300</v>
      </c>
      <c r="CU31" s="75">
        <v>27300</v>
      </c>
      <c r="CV31" s="75">
        <v>27300</v>
      </c>
      <c r="CW31" s="75">
        <v>27300</v>
      </c>
      <c r="CX31" s="78">
        <f t="shared" ref="CX31:CX32" si="3">SUM(C31:CW31)</f>
        <v>1474200</v>
      </c>
    </row>
    <row r="32" spans="1:102" ht="15" customHeight="1">
      <c r="A32" s="367"/>
      <c r="B32" s="75" t="s">
        <v>18</v>
      </c>
      <c r="C32" s="75"/>
      <c r="D32" s="75"/>
      <c r="E32" s="75">
        <v>5</v>
      </c>
      <c r="F32" s="75"/>
      <c r="G32" s="75"/>
      <c r="H32" s="75"/>
      <c r="I32" s="75">
        <v>5</v>
      </c>
      <c r="J32" s="75"/>
      <c r="K32" s="75"/>
      <c r="L32" s="75"/>
      <c r="M32" s="75">
        <v>5</v>
      </c>
      <c r="N32" s="75"/>
      <c r="O32" s="75"/>
      <c r="P32" s="75"/>
      <c r="Q32" s="75">
        <v>5</v>
      </c>
      <c r="R32" s="75"/>
      <c r="S32" s="75"/>
      <c r="T32" s="75"/>
      <c r="U32" s="75">
        <v>5</v>
      </c>
      <c r="V32" s="75"/>
      <c r="W32" s="75"/>
      <c r="X32" s="75"/>
      <c r="Y32" s="75">
        <v>5</v>
      </c>
      <c r="Z32" s="75"/>
      <c r="AA32" s="75"/>
      <c r="AB32" s="75"/>
      <c r="AC32" s="75">
        <v>5</v>
      </c>
      <c r="AD32" s="75"/>
      <c r="AE32" s="75"/>
      <c r="AF32" s="75"/>
      <c r="AG32" s="75">
        <v>5</v>
      </c>
      <c r="AH32" s="75"/>
      <c r="AI32" s="75"/>
      <c r="AJ32" s="75"/>
      <c r="AK32" s="75">
        <v>5</v>
      </c>
      <c r="AL32" s="75"/>
      <c r="AM32" s="75"/>
      <c r="AN32" s="75"/>
      <c r="AO32" s="75">
        <v>5</v>
      </c>
      <c r="AP32" s="75"/>
      <c r="AQ32" s="75"/>
      <c r="AR32" s="75"/>
      <c r="AS32" s="75">
        <v>5</v>
      </c>
      <c r="AT32" s="75"/>
      <c r="AU32" s="75"/>
      <c r="AV32" s="75"/>
      <c r="AW32" s="75">
        <v>5</v>
      </c>
      <c r="AX32" s="75"/>
      <c r="AY32" s="75"/>
      <c r="AZ32" s="75"/>
      <c r="BA32" s="75">
        <v>5</v>
      </c>
      <c r="BB32" s="75"/>
      <c r="BC32" s="75"/>
      <c r="BD32" s="75"/>
      <c r="BE32" s="75">
        <v>5</v>
      </c>
      <c r="BF32" s="75"/>
      <c r="BG32" s="75"/>
      <c r="BH32" s="75"/>
      <c r="BI32" s="75">
        <v>5</v>
      </c>
      <c r="BJ32" s="75"/>
      <c r="BK32" s="75"/>
      <c r="BL32" s="75"/>
      <c r="BM32" s="75">
        <v>5</v>
      </c>
      <c r="BN32" s="75"/>
      <c r="BO32" s="75"/>
      <c r="BP32" s="75"/>
      <c r="BQ32" s="75">
        <v>5</v>
      </c>
      <c r="BR32" s="75"/>
      <c r="BS32" s="75"/>
      <c r="BT32" s="75"/>
      <c r="BU32" s="75">
        <v>5</v>
      </c>
      <c r="BV32" s="75"/>
      <c r="BW32" s="75"/>
      <c r="BX32" s="75"/>
      <c r="BY32" s="75">
        <v>5</v>
      </c>
      <c r="BZ32" s="75"/>
      <c r="CA32" s="75"/>
      <c r="CB32" s="75"/>
      <c r="CC32" s="75">
        <v>5</v>
      </c>
      <c r="CD32" s="75"/>
      <c r="CE32" s="75"/>
      <c r="CF32" s="75"/>
      <c r="CG32" s="75">
        <v>5</v>
      </c>
      <c r="CH32" s="75"/>
      <c r="CI32" s="75"/>
      <c r="CJ32" s="75"/>
      <c r="CK32" s="75">
        <v>5</v>
      </c>
      <c r="CL32" s="75"/>
      <c r="CM32" s="75"/>
      <c r="CN32" s="75"/>
      <c r="CO32" s="75">
        <v>5</v>
      </c>
      <c r="CP32" s="75"/>
      <c r="CQ32" s="75"/>
      <c r="CR32" s="75"/>
      <c r="CS32" s="75">
        <v>5</v>
      </c>
      <c r="CT32" s="75"/>
      <c r="CU32" s="75"/>
      <c r="CV32" s="75"/>
      <c r="CW32" s="75">
        <v>5</v>
      </c>
      <c r="CX32" s="78">
        <f t="shared" si="3"/>
        <v>125</v>
      </c>
    </row>
    <row r="34" spans="1:22" ht="15" customHeight="1">
      <c r="B34" s="80">
        <v>1</v>
      </c>
      <c r="C34" s="81">
        <v>2</v>
      </c>
      <c r="D34" s="81">
        <v>3</v>
      </c>
      <c r="E34" s="81">
        <v>4</v>
      </c>
      <c r="F34" s="81">
        <v>5</v>
      </c>
      <c r="G34" s="81">
        <v>6</v>
      </c>
      <c r="H34" s="81">
        <v>7</v>
      </c>
      <c r="I34" s="81">
        <v>8</v>
      </c>
      <c r="J34" s="81">
        <v>9</v>
      </c>
      <c r="K34" s="81">
        <v>10</v>
      </c>
      <c r="L34" s="81">
        <v>11</v>
      </c>
      <c r="M34" s="81">
        <v>12</v>
      </c>
      <c r="N34" s="81">
        <v>13</v>
      </c>
      <c r="O34" s="81">
        <v>14</v>
      </c>
      <c r="P34" s="81">
        <v>15</v>
      </c>
    </row>
    <row r="35" spans="1:22" ht="15" customHeight="1">
      <c r="B35" s="75" t="s">
        <v>38</v>
      </c>
      <c r="C35" s="75">
        <v>0</v>
      </c>
      <c r="D35" s="75">
        <v>0</v>
      </c>
      <c r="E35" s="75">
        <v>0</v>
      </c>
      <c r="F35" s="75">
        <v>0</v>
      </c>
      <c r="G35" s="75">
        <v>0</v>
      </c>
      <c r="H35" s="75">
        <v>5</v>
      </c>
      <c r="I35" s="75">
        <v>5</v>
      </c>
      <c r="J35" s="75">
        <v>10</v>
      </c>
      <c r="K35" s="75">
        <v>10</v>
      </c>
      <c r="L35" s="75">
        <v>15</v>
      </c>
      <c r="M35" s="75">
        <v>15</v>
      </c>
      <c r="N35" s="75">
        <v>20</v>
      </c>
      <c r="O35" s="75"/>
      <c r="P35" s="75"/>
      <c r="Q35" s="82"/>
    </row>
    <row r="36" spans="1:22" ht="15" customHeight="1">
      <c r="A36" s="366"/>
      <c r="B36" s="75" t="s">
        <v>39</v>
      </c>
      <c r="C36" s="75">
        <v>400</v>
      </c>
      <c r="D36" s="75">
        <v>200</v>
      </c>
      <c r="E36" s="75">
        <v>250</v>
      </c>
      <c r="F36" s="75">
        <v>350</v>
      </c>
      <c r="G36" s="75">
        <v>400</v>
      </c>
      <c r="H36" s="75">
        <v>450</v>
      </c>
      <c r="I36" s="75">
        <v>500</v>
      </c>
      <c r="J36" s="75">
        <v>550</v>
      </c>
      <c r="K36" s="75">
        <v>600</v>
      </c>
      <c r="L36" s="75">
        <v>650</v>
      </c>
      <c r="M36" s="75">
        <v>700</v>
      </c>
      <c r="N36" s="75">
        <v>800</v>
      </c>
      <c r="O36" s="75"/>
      <c r="P36" s="75"/>
    </row>
    <row r="37" spans="1:22" ht="15" customHeight="1">
      <c r="A37" s="367"/>
      <c r="B37" s="75" t="s">
        <v>37</v>
      </c>
      <c r="C37" s="83">
        <v>1</v>
      </c>
      <c r="D37" s="83">
        <v>0.4</v>
      </c>
      <c r="E37" s="83">
        <v>0.25</v>
      </c>
      <c r="F37" s="83">
        <v>0.15</v>
      </c>
      <c r="G37" s="83">
        <v>0.1</v>
      </c>
      <c r="H37" s="83">
        <v>0.3</v>
      </c>
      <c r="I37" s="83">
        <v>0.25</v>
      </c>
      <c r="J37" s="83">
        <v>0.2</v>
      </c>
      <c r="K37" s="83">
        <v>0.15</v>
      </c>
      <c r="L37" s="83">
        <v>0.1</v>
      </c>
      <c r="M37" s="83">
        <v>0.1</v>
      </c>
      <c r="N37" s="83">
        <v>0.1</v>
      </c>
      <c r="O37" s="83"/>
      <c r="P37" s="83"/>
    </row>
    <row r="38" spans="1:22" ht="15" customHeight="1">
      <c r="B38" s="75" t="s">
        <v>40</v>
      </c>
      <c r="C38" s="84">
        <v>1.4999999999999999E-2</v>
      </c>
      <c r="D38" s="84">
        <v>0.02</v>
      </c>
      <c r="E38" s="84">
        <v>2.5000000000000001E-2</v>
      </c>
      <c r="F38" s="84">
        <v>0.03</v>
      </c>
      <c r="G38" s="84">
        <v>3.5000000000000003E-2</v>
      </c>
      <c r="H38" s="84">
        <v>0.04</v>
      </c>
      <c r="I38" s="84">
        <v>4.7500000000000001E-2</v>
      </c>
      <c r="J38" s="84">
        <v>5.5E-2</v>
      </c>
      <c r="K38" s="84">
        <v>6.25E-2</v>
      </c>
      <c r="L38" s="84">
        <v>7.0000000000000007E-2</v>
      </c>
      <c r="M38" s="84">
        <v>7.7499999999999999E-2</v>
      </c>
      <c r="N38" s="84">
        <v>8.5000000000000006E-2</v>
      </c>
      <c r="O38" s="84">
        <v>9.2499999999999999E-2</v>
      </c>
      <c r="P38" s="84">
        <v>0.1</v>
      </c>
      <c r="U38" s="85"/>
    </row>
    <row r="39" spans="1:22" ht="15" customHeight="1">
      <c r="B39" s="75" t="s">
        <v>41</v>
      </c>
      <c r="C39" s="84">
        <v>0.03</v>
      </c>
      <c r="D39" s="84">
        <v>0.04</v>
      </c>
      <c r="E39" s="84">
        <v>0.05</v>
      </c>
      <c r="F39" s="84">
        <v>0.06</v>
      </c>
      <c r="G39" s="84">
        <v>7.0000000000000007E-2</v>
      </c>
      <c r="H39" s="84">
        <v>0.08</v>
      </c>
      <c r="I39" s="84">
        <v>9.5000000000000001E-2</v>
      </c>
      <c r="J39" s="84">
        <v>0.11</v>
      </c>
      <c r="K39" s="84">
        <v>0.125</v>
      </c>
      <c r="L39" s="84">
        <v>0.14000000000000001</v>
      </c>
      <c r="M39" s="84">
        <v>0.155</v>
      </c>
      <c r="N39" s="84">
        <v>0.17</v>
      </c>
      <c r="O39" s="84">
        <v>0.185</v>
      </c>
      <c r="P39" s="84">
        <v>0.2</v>
      </c>
      <c r="U39" s="85"/>
    </row>
    <row r="40" spans="1:22" ht="15" customHeight="1">
      <c r="U40" s="85"/>
    </row>
    <row r="41" spans="1:22" ht="15" customHeight="1">
      <c r="U41" s="85"/>
    </row>
    <row r="42" spans="1:22" ht="15" customHeight="1">
      <c r="U42" s="85"/>
      <c r="V42" s="85"/>
    </row>
    <row r="43" spans="1:22" ht="15" customHeight="1">
      <c r="U43" s="85"/>
      <c r="V43" s="85"/>
    </row>
    <row r="44" spans="1:22" ht="15" customHeight="1">
      <c r="U44" s="85"/>
      <c r="V44" s="85"/>
    </row>
    <row r="45" spans="1:22" ht="15" customHeight="1">
      <c r="U45" s="85"/>
      <c r="V45" s="85"/>
    </row>
    <row r="46" spans="1:22" ht="15" customHeight="1">
      <c r="U46" s="85"/>
      <c r="V46" s="85"/>
    </row>
    <row r="47" spans="1:22" ht="15" customHeight="1">
      <c r="U47" s="85"/>
      <c r="V47" s="85"/>
    </row>
    <row r="48" spans="1:22" ht="15" customHeight="1">
      <c r="U48" s="85"/>
      <c r="V48" s="85"/>
    </row>
    <row r="49" spans="21:22" ht="15" customHeight="1">
      <c r="U49" s="85"/>
      <c r="V49" s="85"/>
    </row>
    <row r="50" spans="21:22" ht="15" customHeight="1">
      <c r="U50" s="85"/>
      <c r="V50" s="85"/>
    </row>
    <row r="51" spans="21:22" ht="15" customHeight="1">
      <c r="U51" s="85"/>
      <c r="V51" s="85"/>
    </row>
    <row r="52" spans="21:22" ht="15" customHeight="1">
      <c r="U52" s="85"/>
      <c r="V52" s="85"/>
    </row>
    <row r="53" spans="21:22" ht="15" customHeight="1">
      <c r="U53" s="85"/>
      <c r="V53" s="85"/>
    </row>
    <row r="54" spans="21:22" ht="15" customHeight="1">
      <c r="U54" s="85"/>
      <c r="V54" s="85"/>
    </row>
    <row r="55" spans="21:22" ht="15" customHeight="1">
      <c r="U55" s="85"/>
      <c r="V55" s="85"/>
    </row>
    <row r="56" spans="21:22" ht="15" customHeight="1">
      <c r="U56" s="85"/>
      <c r="V56" s="85"/>
    </row>
    <row r="57" spans="21:22" ht="15" customHeight="1">
      <c r="U57" s="85"/>
      <c r="V57" s="85"/>
    </row>
    <row r="58" spans="21:22" ht="15" customHeight="1">
      <c r="U58" s="85"/>
      <c r="V58" s="85"/>
    </row>
    <row r="59" spans="21:22" ht="15" customHeight="1">
      <c r="U59" s="85"/>
      <c r="V59" s="85"/>
    </row>
    <row r="60" spans="21:22" ht="15" customHeight="1">
      <c r="U60" s="85"/>
      <c r="V60" s="85"/>
    </row>
    <row r="61" spans="21:22" ht="15" customHeight="1">
      <c r="U61" s="85"/>
      <c r="V61" s="85"/>
    </row>
    <row r="62" spans="21:22" ht="15" customHeight="1">
      <c r="U62" s="85"/>
      <c r="V62" s="85"/>
    </row>
    <row r="63" spans="21:22" ht="15" customHeight="1">
      <c r="U63" s="85"/>
      <c r="V63" s="85"/>
    </row>
    <row r="64" spans="21:22" ht="15" customHeight="1">
      <c r="U64" s="85"/>
      <c r="V64" s="85"/>
    </row>
    <row r="65" spans="21:22" ht="15" customHeight="1">
      <c r="U65" s="85"/>
      <c r="V65" s="85"/>
    </row>
    <row r="66" spans="21:22" ht="15" customHeight="1">
      <c r="U66" s="85"/>
      <c r="V66" s="85"/>
    </row>
    <row r="67" spans="21:22" ht="15" customHeight="1">
      <c r="U67" s="85"/>
      <c r="V67" s="85"/>
    </row>
    <row r="68" spans="21:22" ht="15" customHeight="1">
      <c r="U68" s="85"/>
      <c r="V68" s="85"/>
    </row>
    <row r="69" spans="21:22" ht="15" customHeight="1">
      <c r="U69" s="85"/>
      <c r="V69" s="85"/>
    </row>
    <row r="70" spans="21:22" ht="15" customHeight="1">
      <c r="U70" s="85"/>
      <c r="V70" s="85"/>
    </row>
    <row r="71" spans="21:22" ht="15" customHeight="1">
      <c r="U71" s="85"/>
      <c r="V71" s="85"/>
    </row>
    <row r="72" spans="21:22" ht="15" customHeight="1">
      <c r="V72" s="85"/>
    </row>
    <row r="73" spans="21:22" ht="15" customHeight="1">
      <c r="V73" s="85"/>
    </row>
    <row r="74" spans="21:22" ht="15" customHeight="1">
      <c r="V74" s="85"/>
    </row>
    <row r="75" spans="21:22" ht="15" customHeight="1">
      <c r="V75" s="85"/>
    </row>
  </sheetData>
  <sheetProtection password="B7C2" sheet="1" objects="1" scenarios="1" selectLockedCells="1"/>
  <mergeCells count="7">
    <mergeCell ref="A36:A37"/>
    <mergeCell ref="A31:A32"/>
    <mergeCell ref="A4:A5"/>
    <mergeCell ref="A11:A12"/>
    <mergeCell ref="A16:A17"/>
    <mergeCell ref="A21:A22"/>
    <mergeCell ref="A26:A27"/>
  </mergeCells>
  <pageMargins left="0.7" right="0.7" top="0.75" bottom="0.75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FF0000"/>
  </sheetPr>
  <dimension ref="A1:M113"/>
  <sheetViews>
    <sheetView zoomScaleNormal="100" workbookViewId="0">
      <selection activeCell="B10" sqref="B10:L11"/>
    </sheetView>
  </sheetViews>
  <sheetFormatPr baseColWidth="10" defaultColWidth="0" defaultRowHeight="0" customHeight="1" zeroHeight="1"/>
  <cols>
    <col min="1" max="1" width="1.42578125" style="5" customWidth="1"/>
    <col min="2" max="3" width="5.7109375" style="5" customWidth="1"/>
    <col min="4" max="4" width="4.42578125" style="5" customWidth="1"/>
    <col min="5" max="5" width="5.7109375" style="5" customWidth="1"/>
    <col min="6" max="6" width="4.42578125" style="5" customWidth="1"/>
    <col min="7" max="7" width="5.7109375" style="5" customWidth="1"/>
    <col min="8" max="8" width="8" style="5" customWidth="1"/>
    <col min="9" max="9" width="5.7109375" style="5" customWidth="1"/>
    <col min="10" max="10" width="8" style="5" customWidth="1"/>
    <col min="11" max="11" width="5.7109375" style="13" customWidth="1"/>
    <col min="12" max="12" width="8" style="5" customWidth="1"/>
    <col min="13" max="13" width="1.42578125" style="5" customWidth="1"/>
    <col min="14" max="16384" width="14.42578125" style="5" hidden="1"/>
  </cols>
  <sheetData>
    <row r="1" spans="1:13" ht="7.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3" ht="15" customHeight="1">
      <c r="A2" s="4"/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</row>
    <row r="3" spans="1:13" ht="15" customHeight="1">
      <c r="A3" s="4"/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</row>
    <row r="4" spans="1:13" ht="15" customHeight="1">
      <c r="A4" s="4"/>
      <c r="B4" s="341"/>
      <c r="C4" s="341"/>
      <c r="D4" s="341"/>
      <c r="E4" s="341"/>
      <c r="F4" s="341"/>
      <c r="G4" s="341"/>
      <c r="H4" s="341"/>
      <c r="I4" s="341"/>
      <c r="J4" s="341"/>
      <c r="K4" s="341"/>
      <c r="L4" s="341"/>
    </row>
    <row r="5" spans="1:13" ht="15" customHeight="1">
      <c r="A5" s="4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1:13" ht="15" customHeight="1">
      <c r="A6" s="4"/>
      <c r="B6" s="341"/>
      <c r="C6" s="341"/>
      <c r="D6" s="341"/>
      <c r="E6" s="341"/>
      <c r="F6" s="341"/>
      <c r="G6" s="341"/>
      <c r="H6" s="341"/>
      <c r="I6" s="341"/>
      <c r="J6" s="341"/>
      <c r="K6" s="341"/>
      <c r="L6" s="341"/>
    </row>
    <row r="7" spans="1:13" ht="15" customHeight="1">
      <c r="A7" s="4"/>
      <c r="B7" s="341"/>
      <c r="C7" s="341"/>
      <c r="D7" s="341"/>
      <c r="E7" s="341"/>
      <c r="F7" s="341"/>
      <c r="G7" s="341"/>
      <c r="H7" s="341"/>
      <c r="I7" s="341"/>
      <c r="J7" s="341"/>
      <c r="K7" s="341"/>
      <c r="L7" s="341"/>
    </row>
    <row r="8" spans="1:13" ht="15" customHeight="1">
      <c r="A8" s="4"/>
      <c r="B8" s="341"/>
      <c r="C8" s="341"/>
      <c r="D8" s="341"/>
      <c r="E8" s="341"/>
      <c r="F8" s="341"/>
      <c r="G8" s="341"/>
      <c r="H8" s="341"/>
      <c r="I8" s="341"/>
      <c r="J8" s="341"/>
      <c r="K8" s="341"/>
      <c r="L8" s="341"/>
    </row>
    <row r="9" spans="1:13" ht="15" customHeight="1">
      <c r="A9" s="4"/>
      <c r="B9" s="341"/>
      <c r="C9" s="341"/>
      <c r="D9" s="341"/>
      <c r="E9" s="341"/>
      <c r="F9" s="341"/>
      <c r="G9" s="341"/>
      <c r="H9" s="341"/>
      <c r="I9" s="341"/>
      <c r="J9" s="341"/>
      <c r="K9" s="341"/>
      <c r="L9" s="341"/>
    </row>
    <row r="10" spans="1:13" ht="15" customHeight="1">
      <c r="A10" s="4"/>
      <c r="B10" s="377" t="s">
        <v>22</v>
      </c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86"/>
    </row>
    <row r="11" spans="1:13" ht="15" customHeight="1" thickBot="1">
      <c r="A11" s="4"/>
      <c r="B11" s="377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86"/>
    </row>
    <row r="12" spans="1:13" ht="15" customHeight="1">
      <c r="A12" s="4"/>
      <c r="B12" s="415"/>
      <c r="C12" s="416"/>
      <c r="D12" s="370" t="s">
        <v>91</v>
      </c>
      <c r="E12" s="370"/>
      <c r="F12" s="370"/>
      <c r="G12" s="370"/>
      <c r="H12" s="373"/>
      <c r="I12" s="370"/>
      <c r="J12" s="372" t="s">
        <v>90</v>
      </c>
      <c r="K12" s="370"/>
      <c r="L12" s="373"/>
    </row>
    <row r="13" spans="1:13" ht="15" customHeight="1" thickBot="1">
      <c r="A13" s="4"/>
      <c r="B13" s="412"/>
      <c r="C13" s="414"/>
      <c r="D13" s="378" t="s">
        <v>43</v>
      </c>
      <c r="E13" s="378"/>
      <c r="F13" s="378"/>
      <c r="G13" s="378"/>
      <c r="H13" s="379"/>
      <c r="I13" s="371"/>
      <c r="J13" s="374" t="str">
        <f>IFERROR(INDEX(Feuil6!$C$10:$C$100,MATCH("S1",INDEX(Feuil6!$E$10:$CX$100,,MATCH($D$13,Feuil6!$E$8:$CX$8,0)),0)),"AUCUNE")</f>
        <v>CULTISTE</v>
      </c>
      <c r="K13" s="375"/>
      <c r="L13" s="376"/>
    </row>
    <row r="14" spans="1:13" ht="15" customHeight="1">
      <c r="A14" s="4"/>
      <c r="B14" s="409" t="s">
        <v>99</v>
      </c>
      <c r="C14" s="410"/>
      <c r="D14" s="410"/>
      <c r="E14" s="410"/>
      <c r="F14" s="410"/>
      <c r="G14" s="410"/>
      <c r="H14" s="411"/>
      <c r="I14" s="370"/>
      <c r="J14" s="372" t="s">
        <v>92</v>
      </c>
      <c r="K14" s="370"/>
      <c r="L14" s="373"/>
    </row>
    <row r="15" spans="1:13" ht="15" customHeight="1" thickBot="1">
      <c r="A15" s="4"/>
      <c r="B15" s="409"/>
      <c r="C15" s="410"/>
      <c r="D15" s="410"/>
      <c r="E15" s="410"/>
      <c r="F15" s="410"/>
      <c r="G15" s="410"/>
      <c r="H15" s="411"/>
      <c r="I15" s="371"/>
      <c r="J15" s="374" t="str">
        <f>IFERROR(INDEX(Feuil6!$C$10:$C$100,MATCH("S2",INDEX(Feuil6!$E$10:$CX$100,,MATCH($D$13,Feuil6!$E$8:$CX$8,0)),0)),"AUCUNE")</f>
        <v>MAITRE SPIRITUEL</v>
      </c>
      <c r="K15" s="375"/>
      <c r="L15" s="376"/>
    </row>
    <row r="16" spans="1:13" ht="15" customHeight="1">
      <c r="A16" s="4"/>
      <c r="B16" s="409"/>
      <c r="C16" s="410"/>
      <c r="D16" s="410"/>
      <c r="E16" s="410"/>
      <c r="F16" s="410"/>
      <c r="G16" s="410"/>
      <c r="H16" s="411"/>
      <c r="I16" s="370"/>
      <c r="J16" s="372" t="s">
        <v>93</v>
      </c>
      <c r="K16" s="370"/>
      <c r="L16" s="373"/>
    </row>
    <row r="17" spans="1:12" ht="15" customHeight="1" thickBot="1">
      <c r="A17" s="4"/>
      <c r="B17" s="412"/>
      <c r="C17" s="413"/>
      <c r="D17" s="413"/>
      <c r="E17" s="413"/>
      <c r="F17" s="413"/>
      <c r="G17" s="413"/>
      <c r="H17" s="414"/>
      <c r="I17" s="371"/>
      <c r="J17" s="374" t="str">
        <f>IFERROR(INDEX(Feuil6!$C$10:$C$100,MATCH("S3",INDEX(Feuil6!$E$10:$CX$100,,MATCH($D$13,Feuil6!$E$8:$CX$8,0)),0)),"AUCUNE")</f>
        <v>CHAPERON</v>
      </c>
      <c r="K17" s="375"/>
      <c r="L17" s="376"/>
    </row>
    <row r="18" spans="1:12" ht="15" customHeight="1" thickBot="1">
      <c r="A18" s="4"/>
      <c r="B18" s="4"/>
      <c r="C18" s="4"/>
      <c r="D18" s="47"/>
      <c r="E18" s="47"/>
      <c r="F18" s="47"/>
      <c r="G18" s="47"/>
      <c r="H18" s="47"/>
      <c r="I18" s="47"/>
      <c r="J18" s="47"/>
      <c r="K18" s="91"/>
      <c r="L18" s="336"/>
    </row>
    <row r="19" spans="1:12" ht="15" customHeight="1">
      <c r="A19" s="4"/>
      <c r="B19" s="415"/>
      <c r="C19" s="416"/>
      <c r="D19" s="370" t="s">
        <v>94</v>
      </c>
      <c r="E19" s="370"/>
      <c r="F19" s="370"/>
      <c r="G19" s="370"/>
      <c r="H19" s="373"/>
      <c r="I19" s="94"/>
      <c r="J19" s="370" t="s">
        <v>95</v>
      </c>
      <c r="K19" s="370"/>
      <c r="L19" s="373"/>
    </row>
    <row r="20" spans="1:12" ht="15" customHeight="1" thickBot="1">
      <c r="A20" s="4"/>
      <c r="B20" s="412"/>
      <c r="C20" s="414"/>
      <c r="D20" s="378" t="s">
        <v>79</v>
      </c>
      <c r="E20" s="378"/>
      <c r="F20" s="378"/>
      <c r="G20" s="378"/>
      <c r="H20" s="379"/>
      <c r="I20" s="388"/>
      <c r="J20" s="382" t="str">
        <f>IFERROR(INDEX(Feuil6!$E$8:$CX$8,MATCH("S1",INDEX(Feuil6!$E$10:$CX$100,MATCH($D20,Feuil6!C$10:C$100,0),),0)),"AUCUNE")</f>
        <v>TESLA</v>
      </c>
      <c r="K20" s="383"/>
      <c r="L20" s="384"/>
    </row>
    <row r="21" spans="1:12" ht="15" customHeight="1">
      <c r="A21" s="4"/>
      <c r="B21" s="409" t="s">
        <v>98</v>
      </c>
      <c r="C21" s="410"/>
      <c r="D21" s="410"/>
      <c r="E21" s="410"/>
      <c r="F21" s="410"/>
      <c r="G21" s="410"/>
      <c r="H21" s="411"/>
      <c r="I21" s="388"/>
      <c r="J21" s="387" t="str">
        <f ca="1">IFERROR(INDEX(INDIRECT("'Feuil6'!"&amp;ADDRESS(8,MATCH(J20,Feuil6!$C$6:$C$100,0)+1)&amp;":$cv$8"),MATCH("S1",INDEX(INDIRECT("'Feuil6'!"&amp;ADDRESS(5,MATCH(J20,Feuil6!$C$6:$C$100,0)+1)&amp;":$cv$100"),MATCH($D$20,Feuil6!C$8:C$100,0)+3,),0)),"")</f>
        <v>TREANT</v>
      </c>
      <c r="K21" s="380"/>
      <c r="L21" s="381"/>
    </row>
    <row r="22" spans="1:12" ht="15" customHeight="1">
      <c r="A22" s="4"/>
      <c r="B22" s="409"/>
      <c r="C22" s="410"/>
      <c r="D22" s="410"/>
      <c r="E22" s="410"/>
      <c r="F22" s="410"/>
      <c r="G22" s="410"/>
      <c r="H22" s="411"/>
      <c r="I22" s="92"/>
      <c r="J22" s="387" t="str">
        <f ca="1">IFERROR(INDEX(INDIRECT("'Feuil6'!"&amp;ADDRESS(8,MATCH(J21,Feuil6!$C$6:$C$100,0)+1)&amp;":$cv$8"),MATCH("S1",INDEX(INDIRECT("'Feuil6'!"&amp;ADDRESS(5,MATCH(J21,Feuil6!$C$6:$C$100,0)+1)&amp;":$cv$100"),MATCH($D$20,Feuil6!C$8:C$100,0)+3,),0)),"")</f>
        <v/>
      </c>
      <c r="K22" s="380"/>
      <c r="L22" s="381"/>
    </row>
    <row r="23" spans="1:12" ht="15" customHeight="1" thickBot="1">
      <c r="A23" s="4"/>
      <c r="B23" s="409"/>
      <c r="C23" s="410"/>
      <c r="D23" s="410"/>
      <c r="E23" s="410"/>
      <c r="F23" s="410"/>
      <c r="G23" s="410"/>
      <c r="H23" s="411"/>
      <c r="I23" s="93"/>
      <c r="J23" s="391" t="str">
        <f ca="1">IFERROR(INDEX(INDIRECT("'Feuil6'!"&amp;ADDRESS(8,MATCH(J22,Feuil6!$C$6:$C$100,0)+1)&amp;":$cv$8"),MATCH("S1",INDEX(INDIRECT("'Feuil6'!"&amp;ADDRESS(5,MATCH(J22,Feuil6!$C$6:$C$100,0)+1)&amp;":$cv$100"),MATCH($D$20,Feuil6!C$8:C$100,0)+3,),0)),"")</f>
        <v/>
      </c>
      <c r="K23" s="389"/>
      <c r="L23" s="390"/>
    </row>
    <row r="24" spans="1:12" ht="15" customHeight="1">
      <c r="A24" s="4"/>
      <c r="B24" s="409"/>
      <c r="C24" s="410"/>
      <c r="D24" s="410"/>
      <c r="E24" s="410"/>
      <c r="F24" s="410"/>
      <c r="G24" s="410"/>
      <c r="H24" s="411"/>
      <c r="I24" s="94"/>
      <c r="J24" s="370" t="s">
        <v>97</v>
      </c>
      <c r="K24" s="370"/>
      <c r="L24" s="373"/>
    </row>
    <row r="25" spans="1:12" ht="15" customHeight="1">
      <c r="A25" s="4"/>
      <c r="B25" s="409"/>
      <c r="C25" s="410"/>
      <c r="D25" s="410"/>
      <c r="E25" s="410"/>
      <c r="F25" s="410"/>
      <c r="G25" s="410"/>
      <c r="H25" s="411"/>
      <c r="I25" s="388"/>
      <c r="J25" s="383" t="str">
        <f>IFERROR(INDEX(Feuil6!$E$8:$CX$8,MATCH("S2",INDEX(Feuil6!$E$10:$CX$100,MATCH($D20,Feuil6!C$10:C$100,0),),0)),"AUCUNE")</f>
        <v>AUCUNE</v>
      </c>
      <c r="K25" s="383"/>
      <c r="L25" s="384"/>
    </row>
    <row r="26" spans="1:12" ht="15" customHeight="1">
      <c r="A26" s="4"/>
      <c r="B26" s="409"/>
      <c r="C26" s="410"/>
      <c r="D26" s="410"/>
      <c r="E26" s="410"/>
      <c r="F26" s="410"/>
      <c r="G26" s="410"/>
      <c r="H26" s="411"/>
      <c r="I26" s="388"/>
      <c r="J26" s="380" t="str">
        <f ca="1">IFERROR(INDEX(INDIRECT("'Feuil6'!"&amp;ADDRESS(8,MATCH(J25,Feuil6!$C$6:$C$100,0)+1)&amp;":$cv$8"),MATCH("S2",INDEX(INDIRECT("'Feuil6'!"&amp;ADDRESS(5,MATCH(J25,Feuil6!$C$6:$C$100,0)+1)&amp;":$cv$100"),MATCH($D$20,Feuil6!C$8:C$100,0)+3,),0)),"")</f>
        <v/>
      </c>
      <c r="K26" s="380"/>
      <c r="L26" s="381"/>
    </row>
    <row r="27" spans="1:12" ht="15" customHeight="1">
      <c r="A27" s="4"/>
      <c r="B27" s="409"/>
      <c r="C27" s="410"/>
      <c r="D27" s="410"/>
      <c r="E27" s="410"/>
      <c r="F27" s="410"/>
      <c r="G27" s="410"/>
      <c r="H27" s="411"/>
      <c r="I27" s="92"/>
      <c r="J27" s="387" t="str">
        <f ca="1">IFERROR(INDEX(INDIRECT("'Feuil6'!"&amp;ADDRESS(8,MATCH(J26,Feuil6!$C$6:$C$100,0)+1)&amp;":$cv$8"),MATCH("S2",INDEX(INDIRECT("'Feuil6'!"&amp;ADDRESS(5,MATCH(J26,Feuil6!$C$6:$C$100,0)+1)&amp;":$cv$100"),MATCH($D$20,Feuil6!C$8:C$100,0)+3,),0)),"")</f>
        <v/>
      </c>
      <c r="K27" s="380"/>
      <c r="L27" s="381"/>
    </row>
    <row r="28" spans="1:12" ht="15" customHeight="1" thickBot="1">
      <c r="A28" s="4"/>
      <c r="B28" s="409"/>
      <c r="C28" s="410"/>
      <c r="D28" s="410"/>
      <c r="E28" s="410"/>
      <c r="F28" s="410"/>
      <c r="G28" s="410"/>
      <c r="H28" s="411"/>
      <c r="I28" s="93"/>
      <c r="J28" s="389" t="str">
        <f ca="1">IFERROR(INDEX(INDIRECT("'Feuil6'!"&amp;ADDRESS(8,MATCH(J27,Feuil6!$C$6:$C$100,0)+1)&amp;":$cv$8"),MATCH("S2",INDEX(INDIRECT("'Feuil6'!"&amp;ADDRESS(5,MATCH(J27,Feuil6!$C$6:$C$100,0)+1)&amp;":$cv$100"),MATCH($D$20,Feuil6!C$8:C$100,0)+3,),0)),"")</f>
        <v/>
      </c>
      <c r="K28" s="389"/>
      <c r="L28" s="390"/>
    </row>
    <row r="29" spans="1:12" ht="15" customHeight="1">
      <c r="A29" s="4"/>
      <c r="B29" s="409"/>
      <c r="C29" s="410"/>
      <c r="D29" s="410"/>
      <c r="E29" s="410"/>
      <c r="F29" s="410"/>
      <c r="G29" s="410"/>
      <c r="H29" s="411"/>
      <c r="I29" s="94"/>
      <c r="J29" s="370" t="s">
        <v>96</v>
      </c>
      <c r="K29" s="370"/>
      <c r="L29" s="373"/>
    </row>
    <row r="30" spans="1:12" ht="15" customHeight="1">
      <c r="A30" s="4"/>
      <c r="B30" s="409"/>
      <c r="C30" s="410"/>
      <c r="D30" s="410"/>
      <c r="E30" s="410"/>
      <c r="F30" s="410"/>
      <c r="G30" s="410"/>
      <c r="H30" s="411"/>
      <c r="I30" s="388"/>
      <c r="J30" s="383" t="str">
        <f>IFERROR(INDEX(Feuil6!$E$8:$CX$8,MATCH("S3",INDEX(Feuil6!$E$10:$CX$100,MATCH($D20,Feuil6!C$10:C$100,0),),0)),"AUCUNE")</f>
        <v>AUCUNE</v>
      </c>
      <c r="K30" s="383"/>
      <c r="L30" s="384"/>
    </row>
    <row r="31" spans="1:12" ht="15" customHeight="1">
      <c r="A31" s="4"/>
      <c r="B31" s="409"/>
      <c r="C31" s="410"/>
      <c r="D31" s="410"/>
      <c r="E31" s="410"/>
      <c r="F31" s="410"/>
      <c r="G31" s="410"/>
      <c r="H31" s="411"/>
      <c r="I31" s="388"/>
      <c r="J31" s="380" t="str">
        <f ca="1">IFERROR(INDEX(INDIRECT("'Feuil6'!"&amp;ADDRESS(8,MATCH(J30,Feuil6!$C$6:$C$100,0)+1)&amp;":$cv$8"),MATCH("S3",INDEX(INDIRECT("'Feuil6'!"&amp;ADDRESS(5,MATCH(J30,Feuil6!$C$6:$C$100,0)+1)&amp;":$cv$100"),MATCH($D$20,Feuil6!C$8:C$100,0)+3,),0)),"")</f>
        <v/>
      </c>
      <c r="K31" s="380"/>
      <c r="L31" s="381"/>
    </row>
    <row r="32" spans="1:12" ht="15" customHeight="1">
      <c r="A32" s="4"/>
      <c r="B32" s="409"/>
      <c r="C32" s="410"/>
      <c r="D32" s="410"/>
      <c r="E32" s="410"/>
      <c r="F32" s="410"/>
      <c r="G32" s="410"/>
      <c r="H32" s="411"/>
      <c r="I32" s="92"/>
      <c r="J32" s="387" t="str">
        <f ca="1">IFERROR(INDEX(INDIRECT("'Feuil6'!"&amp;ADDRESS(8,MATCH(J31,Feuil6!$C$6:$C$100,0)+1)&amp;":$cv$8"),MATCH("S3",INDEX(INDIRECT("'Feuil6'!"&amp;ADDRESS(5,MATCH(J31,Feuil6!$C$6:$C$100,0)+1)&amp;":$cv$100"),MATCH($D$20,Feuil6!C$8:C$100,0)+3,),0)),"")</f>
        <v/>
      </c>
      <c r="K32" s="380"/>
      <c r="L32" s="381"/>
    </row>
    <row r="33" spans="1:12" ht="15" customHeight="1" thickBot="1">
      <c r="A33" s="4"/>
      <c r="B33" s="412"/>
      <c r="C33" s="413"/>
      <c r="D33" s="413"/>
      <c r="E33" s="413"/>
      <c r="F33" s="413"/>
      <c r="G33" s="413"/>
      <c r="H33" s="414"/>
      <c r="I33" s="93"/>
      <c r="J33" s="389" t="str">
        <f ca="1">IFERROR(INDEX(INDIRECT("'Feuil6'!"&amp;ADDRESS(8,MATCH(J32,Feuil6!$C$6:$C$100,0)+1)&amp;":$cv$8"),MATCH("S3",INDEX(INDIRECT("'Feuil6'!"&amp;ADDRESS(5,MATCH(J32,Feuil6!$C$6:$C$100,0)+1)&amp;":$cv$100"),MATCH($D$20,Feuil6!C$8:C$100,0)+3,),0)),"")</f>
        <v/>
      </c>
      <c r="K33" s="389"/>
      <c r="L33" s="390"/>
    </row>
    <row r="34" spans="1:12" ht="15" customHeight="1" thickBot="1">
      <c r="A34" s="4"/>
      <c r="B34" s="181"/>
      <c r="C34" s="87"/>
      <c r="D34" s="87"/>
      <c r="E34" s="87"/>
      <c r="F34" s="88"/>
      <c r="G34" s="87"/>
      <c r="H34" s="88"/>
      <c r="I34" s="89"/>
      <c r="J34" s="89"/>
      <c r="K34" s="90"/>
      <c r="L34" s="182"/>
    </row>
    <row r="35" spans="1:12" ht="15" customHeight="1">
      <c r="A35" s="4"/>
      <c r="B35" s="394"/>
      <c r="C35" s="392" t="s">
        <v>95</v>
      </c>
      <c r="D35" s="393"/>
      <c r="E35" s="393"/>
      <c r="F35" s="196" t="s">
        <v>163</v>
      </c>
      <c r="G35" s="385"/>
      <c r="H35" s="169" t="s">
        <v>36</v>
      </c>
      <c r="I35" s="385"/>
      <c r="J35" s="168" t="s">
        <v>14</v>
      </c>
      <c r="K35" s="385"/>
      <c r="L35" s="38" t="s">
        <v>156</v>
      </c>
    </row>
    <row r="36" spans="1:12" ht="15" customHeight="1" thickBot="1">
      <c r="A36" s="4"/>
      <c r="B36" s="395"/>
      <c r="C36" s="397" t="s">
        <v>244</v>
      </c>
      <c r="D36" s="397"/>
      <c r="E36" s="396" t="s">
        <v>196</v>
      </c>
      <c r="F36" s="396"/>
      <c r="G36" s="386"/>
      <c r="H36" s="189">
        <f>IF(F35="OK",Feuil6!CZ11,Feuil6!CZ12)</f>
        <v>3</v>
      </c>
      <c r="I36" s="386"/>
      <c r="J36" s="190">
        <f>IF(F35="OK",Feuil6!DA11,Feuil6!DA12)</f>
        <v>4</v>
      </c>
      <c r="K36" s="386"/>
      <c r="L36" s="191">
        <f>IF(F35="OK",Feuil6!DB11,Feuil6!DB12)</f>
        <v>1000</v>
      </c>
    </row>
    <row r="37" spans="1:12" ht="15" customHeight="1" thickBot="1">
      <c r="A37" s="4"/>
      <c r="B37" s="185"/>
      <c r="C37" s="406" t="str">
        <f>J13</f>
        <v>CULTISTE</v>
      </c>
      <c r="D37" s="407"/>
      <c r="E37" s="407"/>
      <c r="F37" s="408"/>
      <c r="G37" s="186" t="s">
        <v>161</v>
      </c>
      <c r="H37" s="192">
        <f>SUMPRODUCT((Feuil6!$CX$13:$CX$15&gt;=$C36)*(Feuil6!$CY$13:$CY$15&lt;=$E36)*(Feuil6!$CZ$13:$CZ$15))</f>
        <v>13</v>
      </c>
      <c r="I37" s="187"/>
      <c r="J37" s="193">
        <f>SUMPRODUCT((Feuil6!$CX$13:$CX$15&gt;=$C36)*(Feuil6!$CY$13:$CY$15&lt;=$E36)*(Feuil6!$DA$13:$DA$15))</f>
        <v>18</v>
      </c>
      <c r="K37" s="187"/>
      <c r="L37" s="194">
        <f>SUMPRODUCT((Feuil6!$CX$13:$CX$15&gt;=$C36)*(Feuil6!$CY$13:$CY$15&lt;=$E36)*(Feuil6!$DB$13:$DB$15))</f>
        <v>6000</v>
      </c>
    </row>
    <row r="38" spans="1:12" ht="15" customHeight="1" thickBot="1">
      <c r="A38" s="4"/>
      <c r="B38" s="174"/>
      <c r="C38" s="175"/>
      <c r="D38" s="175"/>
      <c r="E38" s="65"/>
      <c r="F38" s="176"/>
      <c r="G38" s="65"/>
      <c r="H38" s="177"/>
      <c r="I38" s="178"/>
      <c r="J38" s="178"/>
      <c r="K38" s="179"/>
      <c r="L38" s="179"/>
    </row>
    <row r="39" spans="1:12" ht="15" customHeight="1">
      <c r="A39" s="4"/>
      <c r="B39" s="394"/>
      <c r="C39" s="392" t="s">
        <v>97</v>
      </c>
      <c r="D39" s="393"/>
      <c r="E39" s="393"/>
      <c r="F39" s="196" t="s">
        <v>163</v>
      </c>
      <c r="G39" s="385"/>
      <c r="H39" s="169" t="s">
        <v>36</v>
      </c>
      <c r="I39" s="385"/>
      <c r="J39" s="168" t="s">
        <v>14</v>
      </c>
      <c r="K39" s="385"/>
      <c r="L39" s="38" t="s">
        <v>156</v>
      </c>
    </row>
    <row r="40" spans="1:12" ht="15" customHeight="1" thickBot="1">
      <c r="A40" s="4"/>
      <c r="B40" s="395"/>
      <c r="C40" s="397" t="s">
        <v>244</v>
      </c>
      <c r="D40" s="397"/>
      <c r="E40" s="398" t="s">
        <v>196</v>
      </c>
      <c r="F40" s="399"/>
      <c r="G40" s="386"/>
      <c r="H40" s="189">
        <f>IF(F39="OK",Feuil6!CZ17,Feuil6!CZ18)</f>
        <v>4</v>
      </c>
      <c r="I40" s="386"/>
      <c r="J40" s="190">
        <f>IF(F39="OK",Feuil6!DA17,Feuil6!DA18)</f>
        <v>6</v>
      </c>
      <c r="K40" s="386"/>
      <c r="L40" s="191">
        <f>IF(F39="OK",Feuil6!DB17,Feuil6!DB18)</f>
        <v>2000</v>
      </c>
    </row>
    <row r="41" spans="1:12" ht="15" customHeight="1" thickBot="1">
      <c r="A41" s="4"/>
      <c r="B41" s="188"/>
      <c r="C41" s="406" t="str">
        <f>J15</f>
        <v>MAITRE SPIRITUEL</v>
      </c>
      <c r="D41" s="407"/>
      <c r="E41" s="407"/>
      <c r="F41" s="408"/>
      <c r="G41" s="186" t="s">
        <v>161</v>
      </c>
      <c r="H41" s="192">
        <f>SUMPRODUCT((Feuil6!$CX$19:$CX$23&gt;=$C40)*(Feuil6!$CY$19:$CY$23&lt;=$E40)*(Feuil6!$CZ$19:$CZ$23))</f>
        <v>13</v>
      </c>
      <c r="I41" s="187"/>
      <c r="J41" s="193">
        <f>SUMPRODUCT((Feuil6!$CX$19:$CX$23&gt;=$C40)*(Feuil6!$CY$19:$CY$23&lt;=$E40)*(Feuil6!$DA$19:$DA$23))</f>
        <v>18</v>
      </c>
      <c r="K41" s="187"/>
      <c r="L41" s="194">
        <f>SUMPRODUCT((Feuil6!$CX$19:$CX$23&gt;=$C40)*(Feuil6!$CY$19:$CY$23&lt;=$E40)*(Feuil6!$DB$19:$DB$23))</f>
        <v>6000</v>
      </c>
    </row>
    <row r="42" spans="1:12" ht="15" customHeight="1" thickBot="1">
      <c r="A42" s="4"/>
      <c r="B42" s="174"/>
      <c r="C42" s="175"/>
      <c r="D42" s="175"/>
      <c r="E42" s="65"/>
      <c r="F42" s="176"/>
      <c r="G42" s="170"/>
      <c r="H42" s="171"/>
      <c r="I42" s="172"/>
      <c r="J42" s="172"/>
      <c r="K42" s="173"/>
      <c r="L42" s="173"/>
    </row>
    <row r="43" spans="1:12" ht="15" customHeight="1">
      <c r="A43" s="4"/>
      <c r="B43" s="394"/>
      <c r="C43" s="392" t="s">
        <v>96</v>
      </c>
      <c r="D43" s="393"/>
      <c r="E43" s="393"/>
      <c r="F43" s="196" t="s">
        <v>163</v>
      </c>
      <c r="G43" s="385"/>
      <c r="H43" s="169" t="s">
        <v>36</v>
      </c>
      <c r="I43" s="385"/>
      <c r="J43" s="168" t="s">
        <v>14</v>
      </c>
      <c r="K43" s="385"/>
      <c r="L43" s="38" t="s">
        <v>156</v>
      </c>
    </row>
    <row r="44" spans="1:12" ht="15" customHeight="1" thickBot="1">
      <c r="A44" s="4"/>
      <c r="B44" s="395"/>
      <c r="C44" s="397" t="s">
        <v>244</v>
      </c>
      <c r="D44" s="397"/>
      <c r="E44" s="398" t="s">
        <v>196</v>
      </c>
      <c r="F44" s="399"/>
      <c r="G44" s="386"/>
      <c r="H44" s="189">
        <f>IF(F43="OK",Feuil6!CZ23,Feuil6!CZ24)</f>
        <v>6</v>
      </c>
      <c r="I44" s="386"/>
      <c r="J44" s="190">
        <f>IF(F43="OK",Feuil6!DA23,Feuil6!DA24)</f>
        <v>8</v>
      </c>
      <c r="K44" s="386"/>
      <c r="L44" s="191">
        <f>IF(F43="OK",Feuil6!DB23,Feuil6!DB24)</f>
        <v>3000</v>
      </c>
    </row>
    <row r="45" spans="1:12" ht="15" customHeight="1" thickBot="1">
      <c r="A45" s="4"/>
      <c r="B45" s="188"/>
      <c r="C45" s="406" t="str">
        <f>J17</f>
        <v>CHAPERON</v>
      </c>
      <c r="D45" s="407"/>
      <c r="E45" s="407"/>
      <c r="F45" s="408"/>
      <c r="G45" s="186" t="s">
        <v>161</v>
      </c>
      <c r="H45" s="192">
        <f>SUMPRODUCT((Feuil6!$CX$25:$CX$27&gt;=$C44)*(Feuil6!$CY$25:$CY$27&lt;=$E44)*(Feuil6!$CZ$25:$CZ$27))</f>
        <v>13</v>
      </c>
      <c r="I45" s="187"/>
      <c r="J45" s="193">
        <f>SUMPRODUCT((Feuil6!$CX$25:$CX$27&gt;=$C44)*(Feuil6!$CY$25:$CY$27&lt;=$E44)*(Feuil6!$DA$25:$DA$27))</f>
        <v>18</v>
      </c>
      <c r="K45" s="187"/>
      <c r="L45" s="194">
        <f>SUMPRODUCT((Feuil6!$CX$25:$CX$27&gt;=$C44)*(Feuil6!$CY$25:$CY$27&lt;=$E44)*(Feuil6!$DB$25:$DB$27))</f>
        <v>6000</v>
      </c>
    </row>
    <row r="46" spans="1:12" ht="15" customHeight="1" thickBot="1">
      <c r="A46" s="4"/>
      <c r="B46" s="174"/>
      <c r="C46" s="175"/>
      <c r="D46" s="175"/>
      <c r="E46" s="65"/>
      <c r="F46" s="176"/>
      <c r="G46" s="170"/>
      <c r="H46" s="171"/>
      <c r="I46" s="172"/>
      <c r="J46" s="172"/>
      <c r="K46" s="173"/>
      <c r="L46" s="173"/>
    </row>
    <row r="47" spans="1:12" ht="15" customHeight="1">
      <c r="A47" s="4"/>
      <c r="B47" s="394"/>
      <c r="C47" s="417" t="str">
        <f>D13</f>
        <v>ARCHERE</v>
      </c>
      <c r="D47" s="418"/>
      <c r="E47" s="418"/>
      <c r="F47" s="419"/>
      <c r="G47" s="385"/>
      <c r="H47" s="169" t="s">
        <v>36</v>
      </c>
      <c r="I47" s="385"/>
      <c r="J47" s="168" t="s">
        <v>14</v>
      </c>
      <c r="K47" s="385"/>
      <c r="L47" s="38" t="s">
        <v>156</v>
      </c>
    </row>
    <row r="48" spans="1:12" ht="15" customHeight="1" thickBot="1">
      <c r="A48" s="4"/>
      <c r="B48" s="395"/>
      <c r="C48" s="400" t="s">
        <v>242</v>
      </c>
      <c r="D48" s="401"/>
      <c r="E48" s="401"/>
      <c r="F48" s="402"/>
      <c r="G48" s="386"/>
      <c r="H48" s="189">
        <f>H36+H40+H44</f>
        <v>13</v>
      </c>
      <c r="I48" s="386"/>
      <c r="J48" s="190">
        <f>J36+J40+J44</f>
        <v>18</v>
      </c>
      <c r="K48" s="386"/>
      <c r="L48" s="191">
        <f>L36+L40+L44</f>
        <v>6000</v>
      </c>
    </row>
    <row r="49" spans="1:12" ht="15" customHeight="1" thickBot="1">
      <c r="A49" s="4"/>
      <c r="B49" s="180"/>
      <c r="C49" s="403" t="str">
        <f>IF(AND(E44&gt;=C44,E40&gt;=C40,E36&gt;=C36),"TOTAL SYNERGIES","SYNERGIE(S) FAUSSE(S)")</f>
        <v>TOTAL SYNERGIES</v>
      </c>
      <c r="D49" s="404"/>
      <c r="E49" s="404"/>
      <c r="F49" s="405"/>
      <c r="G49" s="337" t="s">
        <v>161</v>
      </c>
      <c r="H49" s="192">
        <f>H37+H41+H45</f>
        <v>39</v>
      </c>
      <c r="I49" s="187"/>
      <c r="J49" s="193">
        <f>J37+J41+J45</f>
        <v>54</v>
      </c>
      <c r="K49" s="187"/>
      <c r="L49" s="194">
        <f>L37+L41+L45</f>
        <v>18000</v>
      </c>
    </row>
    <row r="50" spans="1:12" ht="7.5" customHeight="1">
      <c r="A50" s="4"/>
      <c r="B50" s="53"/>
      <c r="C50" s="35"/>
      <c r="D50" s="35"/>
      <c r="E50" s="35"/>
      <c r="F50" s="37"/>
      <c r="G50" s="35"/>
      <c r="H50" s="37"/>
      <c r="I50" s="4"/>
      <c r="J50" s="4"/>
      <c r="L50" s="48"/>
    </row>
    <row r="51" spans="1:12" ht="15" hidden="1" customHeight="1">
      <c r="A51" s="4"/>
      <c r="B51" s="53"/>
      <c r="C51" s="35"/>
      <c r="D51" s="35"/>
      <c r="E51" s="35"/>
      <c r="F51" s="37"/>
      <c r="G51" s="35"/>
      <c r="H51" s="37"/>
      <c r="I51" s="4"/>
      <c r="J51" s="4"/>
      <c r="L51" s="48"/>
    </row>
    <row r="52" spans="1:12" ht="15" hidden="1" customHeight="1">
      <c r="A52" s="4"/>
      <c r="B52" s="54"/>
      <c r="C52" s="37"/>
      <c r="D52" s="37"/>
      <c r="E52" s="4"/>
      <c r="F52" s="49"/>
      <c r="G52" s="4"/>
      <c r="H52" s="50"/>
      <c r="I52" s="51"/>
      <c r="J52" s="51"/>
      <c r="K52" s="52"/>
      <c r="L52" s="52"/>
    </row>
    <row r="53" spans="1:12" ht="15" hidden="1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ht="15" hidden="1" customHeight="1">
      <c r="A54" s="4"/>
      <c r="B54" s="53"/>
      <c r="C54" s="35"/>
      <c r="D54" s="35"/>
      <c r="E54" s="35"/>
      <c r="F54" s="37"/>
      <c r="G54" s="35"/>
      <c r="H54" s="37"/>
      <c r="I54" s="4"/>
      <c r="J54" s="4"/>
      <c r="L54" s="48"/>
    </row>
    <row r="55" spans="1:12" ht="15" hidden="1" customHeight="1">
      <c r="A55" s="4"/>
      <c r="B55" s="54"/>
      <c r="C55" s="37"/>
      <c r="D55" s="37"/>
      <c r="E55" s="4"/>
      <c r="F55" s="49"/>
      <c r="G55" s="4"/>
      <c r="H55" s="50"/>
      <c r="I55" s="51"/>
      <c r="J55" s="51"/>
      <c r="K55" s="52"/>
      <c r="L55" s="52"/>
    </row>
    <row r="56" spans="1:12" ht="15" hidden="1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</row>
    <row r="57" spans="1:12" ht="15" hidden="1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1:12" ht="15" hidden="1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</row>
    <row r="59" spans="1:12" ht="7.5" hidden="1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</row>
    <row r="60" spans="1:12" ht="15" hidden="1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ht="15" hidden="1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ht="15" hidden="1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ht="15" hidden="1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</row>
    <row r="64" spans="1:12" ht="15" hidden="1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</row>
    <row r="65" spans="1:12" ht="15" hidden="1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</row>
    <row r="66" spans="1:12" ht="15" hidden="1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</row>
    <row r="67" spans="1:12" ht="15" hidden="1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</row>
    <row r="68" spans="1:12" ht="15" hidden="1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</row>
    <row r="69" spans="1:12" ht="15" hidden="1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</row>
    <row r="70" spans="1:12" ht="15" hidden="1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</row>
    <row r="71" spans="1:12" ht="15" hidden="1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</row>
    <row r="72" spans="1:12" ht="15" hidden="1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</row>
    <row r="73" spans="1:12" ht="15" hidden="1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</row>
    <row r="74" spans="1:12" ht="15" hidden="1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</row>
    <row r="75" spans="1:12" ht="15" hidden="1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</row>
    <row r="76" spans="1:12" ht="15" hidden="1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</row>
    <row r="77" spans="1:12" ht="15" hidden="1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</row>
    <row r="78" spans="1:12" ht="15" hidden="1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ht="15" hidden="1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</row>
    <row r="80" spans="1:12" ht="15" hidden="1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</row>
    <row r="81" spans="1:12" ht="15" hidden="1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ht="15" hidden="1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</row>
    <row r="83" spans="1:12" ht="15" hidden="1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</row>
    <row r="84" spans="1:12" ht="15" hidden="1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</row>
    <row r="85" spans="1:12" ht="15" hidden="1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</row>
    <row r="86" spans="1:12" ht="15" hidden="1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</row>
    <row r="87" spans="1:12" ht="15" hidden="1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</row>
    <row r="88" spans="1:12" ht="15" hidden="1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</row>
    <row r="89" spans="1:12" ht="15" hidden="1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</row>
    <row r="90" spans="1:12" ht="15" hidden="1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</row>
    <row r="91" spans="1:12" ht="15" hidden="1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</row>
    <row r="92" spans="1:12" ht="15" hidden="1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</row>
    <row r="93" spans="1:12" ht="15" hidden="1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</row>
    <row r="94" spans="1:12" ht="15" hidden="1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</row>
    <row r="95" spans="1:12" ht="15" hidden="1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ht="15" hidden="1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</row>
    <row r="97" spans="1:12" ht="15" hidden="1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</row>
    <row r="98" spans="1:12" ht="15" hidden="1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</row>
    <row r="99" spans="1:12" ht="15" hidden="1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2" ht="15" hidden="1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</row>
    <row r="101" spans="1:12" ht="15" hidden="1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</row>
    <row r="102" spans="1:12" ht="15" hidden="1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</row>
    <row r="103" spans="1:12" ht="15" hidden="1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</row>
    <row r="104" spans="1:12" ht="15" hidden="1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</row>
    <row r="105" spans="1:12" ht="15" hidden="1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</row>
    <row r="106" spans="1:12" ht="15" hidden="1" customHeight="1">
      <c r="A106" s="4"/>
    </row>
    <row r="107" spans="1:12" ht="15" hidden="1" customHeight="1">
      <c r="A107" s="4"/>
    </row>
    <row r="108" spans="1:12" ht="15" hidden="1" customHeight="1">
      <c r="A108" s="4"/>
    </row>
    <row r="109" spans="1:12" ht="15" hidden="1" customHeight="1"/>
    <row r="110" spans="1:12" ht="15" hidden="1" customHeight="1">
      <c r="K110" s="5"/>
    </row>
    <row r="111" spans="1:12" ht="15" hidden="1" customHeight="1"/>
    <row r="112" spans="1:12" ht="15" hidden="1" customHeight="1"/>
    <row r="113" ht="15" hidden="1" customHeight="1"/>
  </sheetData>
  <sheetProtection password="B7C2" sheet="1" objects="1" scenarios="1" selectLockedCells="1"/>
  <mergeCells count="68">
    <mergeCell ref="C49:F49"/>
    <mergeCell ref="C41:F41"/>
    <mergeCell ref="C45:F45"/>
    <mergeCell ref="B14:H17"/>
    <mergeCell ref="B12:C13"/>
    <mergeCell ref="B19:C20"/>
    <mergeCell ref="B39:B40"/>
    <mergeCell ref="G39:G40"/>
    <mergeCell ref="D19:H19"/>
    <mergeCell ref="B21:H33"/>
    <mergeCell ref="C37:F37"/>
    <mergeCell ref="B47:B48"/>
    <mergeCell ref="C47:F47"/>
    <mergeCell ref="G47:G48"/>
    <mergeCell ref="I47:I48"/>
    <mergeCell ref="K47:K48"/>
    <mergeCell ref="C48:F48"/>
    <mergeCell ref="B43:B44"/>
    <mergeCell ref="G43:G44"/>
    <mergeCell ref="I43:I44"/>
    <mergeCell ref="K43:K44"/>
    <mergeCell ref="C43:E43"/>
    <mergeCell ref="E44:F44"/>
    <mergeCell ref="C44:D44"/>
    <mergeCell ref="I39:I40"/>
    <mergeCell ref="K39:K40"/>
    <mergeCell ref="C39:E39"/>
    <mergeCell ref="B35:B36"/>
    <mergeCell ref="C35:E35"/>
    <mergeCell ref="E36:F36"/>
    <mergeCell ref="C36:D36"/>
    <mergeCell ref="C40:D40"/>
    <mergeCell ref="E40:F40"/>
    <mergeCell ref="G35:G36"/>
    <mergeCell ref="J28:L28"/>
    <mergeCell ref="J29:L29"/>
    <mergeCell ref="I30:I31"/>
    <mergeCell ref="J30:L30"/>
    <mergeCell ref="J31:L31"/>
    <mergeCell ref="J26:L26"/>
    <mergeCell ref="D20:H20"/>
    <mergeCell ref="J19:L19"/>
    <mergeCell ref="J20:L20"/>
    <mergeCell ref="I35:I36"/>
    <mergeCell ref="K35:K36"/>
    <mergeCell ref="J32:L32"/>
    <mergeCell ref="J27:L27"/>
    <mergeCell ref="J22:L22"/>
    <mergeCell ref="I25:I26"/>
    <mergeCell ref="J33:L33"/>
    <mergeCell ref="J21:L21"/>
    <mergeCell ref="J23:L23"/>
    <mergeCell ref="J24:L24"/>
    <mergeCell ref="J25:L25"/>
    <mergeCell ref="I20:I21"/>
    <mergeCell ref="B2:L9"/>
    <mergeCell ref="B10:L11"/>
    <mergeCell ref="J12:L12"/>
    <mergeCell ref="J13:L13"/>
    <mergeCell ref="I12:I13"/>
    <mergeCell ref="D12:H12"/>
    <mergeCell ref="D13:H13"/>
    <mergeCell ref="I14:I15"/>
    <mergeCell ref="J14:L14"/>
    <mergeCell ref="J15:L15"/>
    <mergeCell ref="I16:I17"/>
    <mergeCell ref="J16:L16"/>
    <mergeCell ref="J17:L17"/>
  </mergeCells>
  <conditionalFormatting sqref="C49:F49">
    <cfRule type="containsText" dxfId="73" priority="2" operator="containsText" text="SYNERGIE(S) FAUSSE(S)">
      <formula>NOT(ISERROR(SEARCH("SYNERGIE(S) FAUSSE(S)",C49)))</formula>
    </cfRule>
    <cfRule type="containsText" dxfId="72" priority="3" operator="containsText" text="TOTAL SYNERGIES">
      <formula>NOT(ISERROR(SEARCH("TOTAL SYNERGIES",C49)))</formula>
    </cfRule>
  </conditionalFormatting>
  <conditionalFormatting sqref="H37 J37 L37 H41 J41 L41 H45 J45 L45">
    <cfRule type="expression" dxfId="71" priority="1">
      <formula>$C36&gt;$E36</formula>
    </cfRule>
  </conditionalFormatting>
  <hyperlinks>
    <hyperlink ref="B10:K11" r:id="rId1" display="EN CLIQUANT SUR LE LOGO DISCORD, TU REJOINS LE SERVEUR MG"/>
  </hyperlinks>
  <pageMargins left="0.7" right="0.7" top="0.75" bottom="0.75" header="0.3" footer="0.3"/>
  <pageSetup paperSize="9" orientation="portrait" horizontalDpi="0" verticalDpi="0" r:id="rId2"/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Feuil2!$B$7:$B$11</xm:f>
          </x14:formula1>
          <xm:sqref>L50</xm:sqref>
        </x14:dataValidation>
        <x14:dataValidation type="list" allowBlank="1" showInputMessage="1" showErrorMessage="1">
          <x14:formula1>
            <xm:f>Feuil6!$CY$13:$CY$15</xm:f>
          </x14:formula1>
          <xm:sqref>E36:F36</xm:sqref>
        </x14:dataValidation>
        <x14:dataValidation type="list" allowBlank="1" showInputMessage="1" showErrorMessage="1">
          <x14:formula1>
            <xm:f>Feuil6!$CY$11:$CY$12</xm:f>
          </x14:formula1>
          <xm:sqref>F35</xm:sqref>
        </x14:dataValidation>
        <x14:dataValidation type="list" allowBlank="1" showInputMessage="1" showErrorMessage="1">
          <x14:formula1>
            <xm:f>Feuil6!$CY$17:$CY$18</xm:f>
          </x14:formula1>
          <xm:sqref>F39</xm:sqref>
        </x14:dataValidation>
        <x14:dataValidation type="list" allowBlank="1" showInputMessage="1" showErrorMessage="1">
          <x14:formula1>
            <xm:f>Feuil6!$CY$23:$CY$24</xm:f>
          </x14:formula1>
          <xm:sqref>F43</xm:sqref>
        </x14:dataValidation>
        <x14:dataValidation type="list" allowBlank="1" showInputMessage="1" showErrorMessage="1">
          <x14:formula1>
            <xm:f>Feuil6!$E$8:$AO$8</xm:f>
          </x14:formula1>
          <xm:sqref>D13</xm:sqref>
        </x14:dataValidation>
        <x14:dataValidation type="list" allowBlank="1" showInputMessage="1" showErrorMessage="1">
          <x14:formula1>
            <xm:f>Feuil6!$C$10:$C$46</xm:f>
          </x14:formula1>
          <xm:sqref>D20</xm:sqref>
        </x14:dataValidation>
        <x14:dataValidation type="list" allowBlank="1" showInputMessage="1" showErrorMessage="1">
          <x14:formula1>
            <xm:f>Feuil6!$CX$13:$CX$16</xm:f>
          </x14:formula1>
          <xm:sqref>C36:D36</xm:sqref>
        </x14:dataValidation>
        <x14:dataValidation type="list" allowBlank="1" showInputMessage="1" showErrorMessage="1">
          <x14:formula1>
            <xm:f>Feuil6!$CY$19:$CY$21</xm:f>
          </x14:formula1>
          <xm:sqref>E40:F40</xm:sqref>
        </x14:dataValidation>
        <x14:dataValidation type="list" allowBlank="1" showInputMessage="1" showErrorMessage="1">
          <x14:formula1>
            <xm:f>Feuil6!$CY$25:$CY$27</xm:f>
          </x14:formula1>
          <xm:sqref>E44:F44</xm:sqref>
        </x14:dataValidation>
        <x14:dataValidation type="list" allowBlank="1" showInputMessage="1" showErrorMessage="1">
          <x14:formula1>
            <xm:f>Feuil6!$CX$25:$CX$28</xm:f>
          </x14:formula1>
          <xm:sqref>C44:D44</xm:sqref>
        </x14:dataValidation>
        <x14:dataValidation type="list" allowBlank="1" showInputMessage="1" showErrorMessage="1">
          <x14:formula1>
            <xm:f>Feuil6!$CX$19:$CX$22</xm:f>
          </x14:formula1>
          <xm:sqref>C40:D40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00B050"/>
  </sheetPr>
  <dimension ref="B1:DB56"/>
  <sheetViews>
    <sheetView zoomScale="75" zoomScaleNormal="75" workbookViewId="0">
      <selection activeCell="C8" sqref="C8"/>
    </sheetView>
  </sheetViews>
  <sheetFormatPr baseColWidth="10" defaultColWidth="4.28515625" defaultRowHeight="0" customHeight="1" zeroHeight="1"/>
  <cols>
    <col min="1" max="2" width="2.85546875" style="95" customWidth="1"/>
    <col min="3" max="3" width="21.7109375" style="95" bestFit="1" customWidth="1"/>
    <col min="4" max="43" width="4.28515625" style="95" customWidth="1"/>
    <col min="44" max="45" width="2.85546875" style="95" customWidth="1"/>
    <col min="46" max="46" width="5.7109375" style="95" customWidth="1"/>
    <col min="47" max="101" width="2.7109375" style="95" customWidth="1"/>
    <col min="102" max="106" width="17.5703125" style="95" customWidth="1"/>
    <col min="107" max="16384" width="4.28515625" style="95"/>
  </cols>
  <sheetData>
    <row r="1" spans="2:106" ht="14.25" customHeight="1" thickBot="1"/>
    <row r="2" spans="2:106" ht="22.5" customHeight="1" thickTop="1">
      <c r="B2" s="96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8"/>
    </row>
    <row r="3" spans="2:106" ht="22.5" customHeight="1" thickBot="1">
      <c r="B3" s="99"/>
      <c r="C3" s="145" t="s">
        <v>83</v>
      </c>
      <c r="AR3" s="100"/>
    </row>
    <row r="4" spans="2:106" ht="22.5" customHeight="1" thickTop="1" thickBot="1">
      <c r="B4" s="99"/>
      <c r="C4" s="146" t="s">
        <v>84</v>
      </c>
      <c r="E4" s="114" t="s">
        <v>73</v>
      </c>
      <c r="F4" s="145"/>
      <c r="G4" s="145" t="s">
        <v>85</v>
      </c>
      <c r="H4" s="145"/>
      <c r="I4" s="145"/>
      <c r="J4" s="145"/>
      <c r="K4" s="145"/>
      <c r="L4" s="101"/>
      <c r="M4" s="101"/>
      <c r="AR4" s="100"/>
    </row>
    <row r="5" spans="2:106" ht="22.5" customHeight="1" thickTop="1" thickBot="1">
      <c r="B5" s="99"/>
      <c r="C5" s="147" t="s">
        <v>86</v>
      </c>
      <c r="E5" s="145"/>
      <c r="F5" s="120" t="s">
        <v>74</v>
      </c>
      <c r="G5" s="145"/>
      <c r="H5" s="145" t="s">
        <v>87</v>
      </c>
      <c r="I5" s="145"/>
      <c r="J5" s="145"/>
      <c r="K5" s="145"/>
      <c r="L5" s="101"/>
      <c r="M5" s="101"/>
      <c r="AR5" s="100"/>
    </row>
    <row r="6" spans="2:106" ht="23.25" customHeight="1" thickTop="1" thickBot="1">
      <c r="B6" s="99"/>
      <c r="C6" s="148" t="s">
        <v>88</v>
      </c>
      <c r="E6" s="145"/>
      <c r="F6" s="145"/>
      <c r="G6" s="119" t="s">
        <v>75</v>
      </c>
      <c r="H6" s="145"/>
      <c r="I6" s="145" t="s">
        <v>89</v>
      </c>
      <c r="J6" s="145"/>
      <c r="K6" s="145"/>
      <c r="L6" s="101"/>
      <c r="M6" s="101"/>
      <c r="AR6" s="100"/>
    </row>
    <row r="7" spans="2:106" ht="23.25" customHeight="1" thickTop="1" thickBot="1">
      <c r="B7" s="99"/>
      <c r="AR7" s="100"/>
    </row>
    <row r="8" spans="2:106" ht="110.25" thickBot="1">
      <c r="B8" s="99"/>
      <c r="C8" s="144" t="s">
        <v>42</v>
      </c>
      <c r="E8" s="151" t="s">
        <v>43</v>
      </c>
      <c r="F8" s="149" t="s">
        <v>44</v>
      </c>
      <c r="G8" s="149" t="s">
        <v>45</v>
      </c>
      <c r="H8" s="149" t="s">
        <v>46</v>
      </c>
      <c r="I8" s="150" t="s">
        <v>47</v>
      </c>
      <c r="J8" s="149" t="s">
        <v>48</v>
      </c>
      <c r="K8" s="149" t="s">
        <v>49</v>
      </c>
      <c r="L8" s="149" t="s">
        <v>50</v>
      </c>
      <c r="M8" s="150" t="s">
        <v>51</v>
      </c>
      <c r="N8" s="149" t="s">
        <v>52</v>
      </c>
      <c r="O8" s="150" t="s">
        <v>53</v>
      </c>
      <c r="P8" s="149" t="s">
        <v>76</v>
      </c>
      <c r="Q8" s="149" t="s">
        <v>77</v>
      </c>
      <c r="R8" s="149" t="s">
        <v>78</v>
      </c>
      <c r="S8" s="149" t="s">
        <v>159</v>
      </c>
      <c r="T8" s="150" t="s">
        <v>100</v>
      </c>
      <c r="U8" s="149" t="s">
        <v>79</v>
      </c>
      <c r="V8" s="149" t="s">
        <v>54</v>
      </c>
      <c r="W8" s="150" t="s">
        <v>55</v>
      </c>
      <c r="X8" s="149" t="s">
        <v>56</v>
      </c>
      <c r="Y8" s="150" t="s">
        <v>57</v>
      </c>
      <c r="Z8" s="149" t="s">
        <v>58</v>
      </c>
      <c r="AA8" s="150" t="s">
        <v>59</v>
      </c>
      <c r="AB8" s="149" t="s">
        <v>80</v>
      </c>
      <c r="AC8" s="149" t="s">
        <v>60</v>
      </c>
      <c r="AD8" s="149" t="s">
        <v>61</v>
      </c>
      <c r="AE8" s="149" t="s">
        <v>62</v>
      </c>
      <c r="AF8" s="149" t="s">
        <v>81</v>
      </c>
      <c r="AG8" s="150" t="s">
        <v>63</v>
      </c>
      <c r="AH8" s="149" t="s">
        <v>64</v>
      </c>
      <c r="AI8" s="149" t="s">
        <v>65</v>
      </c>
      <c r="AJ8" s="149" t="s">
        <v>66</v>
      </c>
      <c r="AK8" s="149" t="s">
        <v>67</v>
      </c>
      <c r="AL8" s="149" t="s">
        <v>68</v>
      </c>
      <c r="AM8" s="150" t="s">
        <v>69</v>
      </c>
      <c r="AN8" s="149" t="s">
        <v>70</v>
      </c>
      <c r="AO8" s="150" t="s">
        <v>71</v>
      </c>
      <c r="AR8" s="100"/>
    </row>
    <row r="9" spans="2:106" ht="22.5" customHeight="1" thickBot="1">
      <c r="B9" s="99"/>
      <c r="C9" s="101" t="s">
        <v>72</v>
      </c>
      <c r="D9" s="80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80"/>
      <c r="AR9" s="100"/>
    </row>
    <row r="10" spans="2:106" ht="22.5" customHeight="1" thickBot="1">
      <c r="B10" s="99"/>
      <c r="C10" s="103" t="s">
        <v>43</v>
      </c>
      <c r="D10" s="104"/>
      <c r="E10" s="105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7"/>
      <c r="AH10" s="106"/>
      <c r="AI10" s="106"/>
      <c r="AJ10" s="106"/>
      <c r="AK10" s="106"/>
      <c r="AL10" s="106"/>
      <c r="AM10" s="106"/>
      <c r="AN10" s="106"/>
      <c r="AO10" s="106"/>
      <c r="AR10" s="100"/>
      <c r="AU10" s="195"/>
      <c r="AV10" s="195"/>
      <c r="CX10" s="167"/>
      <c r="CY10" s="167"/>
      <c r="CZ10" s="166" t="s">
        <v>36</v>
      </c>
      <c r="DA10" s="166" t="s">
        <v>14</v>
      </c>
      <c r="DB10" s="166" t="s">
        <v>156</v>
      </c>
    </row>
    <row r="11" spans="2:106" ht="22.5" customHeight="1" thickTop="1" thickBot="1">
      <c r="B11" s="99"/>
      <c r="C11" s="108" t="s">
        <v>44</v>
      </c>
      <c r="D11" s="109"/>
      <c r="E11" s="110"/>
      <c r="F11" s="111"/>
      <c r="G11" s="110"/>
      <c r="H11" s="110"/>
      <c r="I11" s="110"/>
      <c r="J11" s="110"/>
      <c r="K11" s="110"/>
      <c r="L11" s="110"/>
      <c r="M11" s="112"/>
      <c r="N11" s="110"/>
      <c r="O11" s="110"/>
      <c r="P11" s="110"/>
      <c r="Q11" s="110"/>
      <c r="R11" s="110"/>
      <c r="S11" s="110"/>
      <c r="T11" s="110"/>
      <c r="U11" s="110"/>
      <c r="V11" s="110"/>
      <c r="W11" s="112"/>
      <c r="X11" s="110"/>
      <c r="Y11" s="110"/>
      <c r="Z11" s="110"/>
      <c r="AA11" s="110"/>
      <c r="AB11" s="110"/>
      <c r="AC11" s="110"/>
      <c r="AD11" s="110"/>
      <c r="AE11" s="110"/>
      <c r="AF11" s="113"/>
      <c r="AG11" s="114" t="s">
        <v>73</v>
      </c>
      <c r="AH11" s="115"/>
      <c r="AI11" s="110"/>
      <c r="AJ11" s="110"/>
      <c r="AK11" s="110"/>
      <c r="AL11" s="110"/>
      <c r="AM11" s="110"/>
      <c r="AN11" s="110"/>
      <c r="AO11" s="110"/>
      <c r="AR11" s="100"/>
      <c r="AU11" s="145"/>
      <c r="AV11" s="145"/>
      <c r="AW11" s="101"/>
      <c r="AX11" s="101"/>
      <c r="AY11" s="101"/>
      <c r="CX11" s="183" t="s">
        <v>95</v>
      </c>
      <c r="CY11" s="183" t="s">
        <v>243</v>
      </c>
      <c r="CZ11" s="184">
        <v>0</v>
      </c>
      <c r="DA11" s="184">
        <v>0</v>
      </c>
      <c r="DB11" s="184">
        <v>0</v>
      </c>
    </row>
    <row r="12" spans="2:106" ht="22.5" customHeight="1" thickTop="1" thickBot="1">
      <c r="B12" s="99"/>
      <c r="C12" s="108" t="s">
        <v>45</v>
      </c>
      <c r="D12" s="109"/>
      <c r="E12" s="110"/>
      <c r="F12" s="110"/>
      <c r="G12" s="111"/>
      <c r="H12" s="110"/>
      <c r="I12" s="110"/>
      <c r="J12" s="110"/>
      <c r="K12" s="110"/>
      <c r="L12" s="113"/>
      <c r="M12" s="116" t="s">
        <v>73</v>
      </c>
      <c r="N12" s="115"/>
      <c r="O12" s="110"/>
      <c r="P12" s="110"/>
      <c r="Q12" s="110"/>
      <c r="R12" s="110"/>
      <c r="S12" s="110"/>
      <c r="T12" s="110"/>
      <c r="U12" s="110"/>
      <c r="V12" s="113"/>
      <c r="W12" s="114" t="s">
        <v>73</v>
      </c>
      <c r="X12" s="115"/>
      <c r="Y12" s="110"/>
      <c r="Z12" s="110"/>
      <c r="AA12" s="110"/>
      <c r="AB12" s="110"/>
      <c r="AC12" s="110"/>
      <c r="AD12" s="110"/>
      <c r="AE12" s="110"/>
      <c r="AF12" s="110"/>
      <c r="AG12" s="117"/>
      <c r="AH12" s="110"/>
      <c r="AI12" s="110"/>
      <c r="AJ12" s="110"/>
      <c r="AK12" s="110"/>
      <c r="AL12" s="110"/>
      <c r="AM12" s="110"/>
      <c r="AN12" s="110"/>
      <c r="AO12" s="110"/>
      <c r="AR12" s="100"/>
      <c r="AU12" s="145"/>
      <c r="AV12" s="145"/>
      <c r="AW12" s="101"/>
      <c r="AX12" s="101"/>
      <c r="AY12" s="101"/>
      <c r="CX12" s="183" t="s">
        <v>95</v>
      </c>
      <c r="CY12" s="183" t="s">
        <v>163</v>
      </c>
      <c r="CZ12" s="184">
        <v>3</v>
      </c>
      <c r="DA12" s="184">
        <v>4</v>
      </c>
      <c r="DB12" s="184">
        <v>1000</v>
      </c>
    </row>
    <row r="13" spans="2:106" ht="22.5" customHeight="1" thickTop="1" thickBot="1">
      <c r="B13" s="99"/>
      <c r="C13" s="108" t="s">
        <v>46</v>
      </c>
      <c r="D13" s="109"/>
      <c r="E13" s="110"/>
      <c r="F13" s="110"/>
      <c r="G13" s="110"/>
      <c r="H13" s="111"/>
      <c r="I13" s="110"/>
      <c r="J13" s="110"/>
      <c r="K13" s="110"/>
      <c r="L13" s="113"/>
      <c r="M13" s="118" t="s">
        <v>74</v>
      </c>
      <c r="N13" s="115"/>
      <c r="O13" s="110"/>
      <c r="P13" s="110"/>
      <c r="Q13" s="110"/>
      <c r="R13" s="110"/>
      <c r="S13" s="110"/>
      <c r="T13" s="110"/>
      <c r="U13" s="110"/>
      <c r="V13" s="110"/>
      <c r="W13" s="117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9" t="s">
        <v>75</v>
      </c>
      <c r="AR13" s="100"/>
      <c r="AU13" s="195"/>
      <c r="AV13" s="195"/>
      <c r="CX13" s="167" t="s">
        <v>244</v>
      </c>
      <c r="CY13" s="167" t="s">
        <v>194</v>
      </c>
      <c r="CZ13" s="166">
        <v>3</v>
      </c>
      <c r="DA13" s="166">
        <v>4</v>
      </c>
      <c r="DB13" s="166">
        <v>1000</v>
      </c>
    </row>
    <row r="14" spans="2:106" ht="22.5" customHeight="1" thickTop="1" thickBot="1">
      <c r="B14" s="99"/>
      <c r="C14" s="108" t="s">
        <v>47</v>
      </c>
      <c r="D14" s="109"/>
      <c r="E14" s="110"/>
      <c r="F14" s="110"/>
      <c r="G14" s="110"/>
      <c r="H14" s="110"/>
      <c r="I14" s="111"/>
      <c r="J14" s="110"/>
      <c r="K14" s="110"/>
      <c r="L14" s="110"/>
      <c r="M14" s="117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2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R14" s="100"/>
      <c r="AU14" s="195"/>
      <c r="AV14" s="195"/>
      <c r="CX14" s="167" t="s">
        <v>194</v>
      </c>
      <c r="CY14" s="167" t="s">
        <v>195</v>
      </c>
      <c r="CZ14" s="166">
        <v>4</v>
      </c>
      <c r="DA14" s="166">
        <v>6</v>
      </c>
      <c r="DB14" s="166">
        <v>2000</v>
      </c>
    </row>
    <row r="15" spans="2:106" ht="22.5" customHeight="1" thickTop="1" thickBot="1">
      <c r="B15" s="99"/>
      <c r="C15" s="108" t="s">
        <v>48</v>
      </c>
      <c r="D15" s="109"/>
      <c r="E15" s="110"/>
      <c r="F15" s="110"/>
      <c r="G15" s="110"/>
      <c r="H15" s="110"/>
      <c r="I15" s="110"/>
      <c r="J15" s="111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3"/>
      <c r="Y15" s="120" t="s">
        <v>74</v>
      </c>
      <c r="Z15" s="115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R15" s="100"/>
      <c r="AU15" s="195"/>
      <c r="AV15" s="195"/>
      <c r="CX15" s="167" t="s">
        <v>195</v>
      </c>
      <c r="CY15" s="167" t="s">
        <v>196</v>
      </c>
      <c r="CZ15" s="166">
        <v>6</v>
      </c>
      <c r="DA15" s="166">
        <v>8</v>
      </c>
      <c r="DB15" s="166">
        <v>3000</v>
      </c>
    </row>
    <row r="16" spans="2:106" ht="22.5" customHeight="1" thickTop="1" thickBot="1">
      <c r="B16" s="99"/>
      <c r="C16" s="108" t="s">
        <v>49</v>
      </c>
      <c r="D16" s="109"/>
      <c r="E16" s="112"/>
      <c r="F16" s="110"/>
      <c r="G16" s="110"/>
      <c r="H16" s="110"/>
      <c r="I16" s="110"/>
      <c r="J16" s="110"/>
      <c r="K16" s="111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7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R16" s="100"/>
      <c r="AU16" s="145"/>
      <c r="AV16" s="145"/>
      <c r="AW16" s="101"/>
      <c r="AX16" s="101"/>
      <c r="AY16" s="101"/>
      <c r="CX16" s="167" t="s">
        <v>196</v>
      </c>
      <c r="CY16" s="167"/>
      <c r="CZ16" s="166"/>
      <c r="DA16" s="166"/>
      <c r="DB16" s="166"/>
    </row>
    <row r="17" spans="2:106" ht="22.5" customHeight="1" thickTop="1" thickBot="1">
      <c r="B17" s="99"/>
      <c r="C17" s="108" t="s">
        <v>50</v>
      </c>
      <c r="D17" s="121"/>
      <c r="E17" s="119" t="s">
        <v>75</v>
      </c>
      <c r="F17" s="115"/>
      <c r="G17" s="110"/>
      <c r="H17" s="110"/>
      <c r="I17" s="112"/>
      <c r="J17" s="110"/>
      <c r="K17" s="110"/>
      <c r="L17" s="111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R17" s="100"/>
      <c r="AU17" s="145"/>
      <c r="AV17" s="145"/>
      <c r="AW17" s="101"/>
      <c r="AX17" s="101"/>
      <c r="AY17" s="101"/>
      <c r="CX17" s="183" t="s">
        <v>97</v>
      </c>
      <c r="CY17" s="183" t="s">
        <v>243</v>
      </c>
      <c r="CZ17" s="184">
        <v>0</v>
      </c>
      <c r="DA17" s="184">
        <v>0</v>
      </c>
      <c r="DB17" s="184">
        <v>0</v>
      </c>
    </row>
    <row r="18" spans="2:106" ht="22.5" customHeight="1" thickTop="1" thickBot="1">
      <c r="B18" s="99"/>
      <c r="C18" s="108" t="s">
        <v>51</v>
      </c>
      <c r="D18" s="109"/>
      <c r="E18" s="117"/>
      <c r="F18" s="110"/>
      <c r="G18" s="110"/>
      <c r="H18" s="113"/>
      <c r="I18" s="120" t="s">
        <v>74</v>
      </c>
      <c r="J18" s="115"/>
      <c r="K18" s="110"/>
      <c r="L18" s="110"/>
      <c r="M18" s="111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R18" s="100"/>
      <c r="AU18" s="195"/>
      <c r="AV18" s="195"/>
      <c r="CX18" s="183" t="s">
        <v>97</v>
      </c>
      <c r="CY18" s="183" t="s">
        <v>163</v>
      </c>
      <c r="CZ18" s="184">
        <v>4</v>
      </c>
      <c r="DA18" s="184">
        <v>6</v>
      </c>
      <c r="DB18" s="184">
        <v>2000</v>
      </c>
    </row>
    <row r="19" spans="2:106" ht="22.5" customHeight="1" thickTop="1" thickBot="1">
      <c r="B19" s="99"/>
      <c r="C19" s="108" t="s">
        <v>52</v>
      </c>
      <c r="D19" s="109"/>
      <c r="E19" s="112"/>
      <c r="F19" s="110"/>
      <c r="G19" s="110"/>
      <c r="H19" s="110"/>
      <c r="I19" s="117"/>
      <c r="J19" s="110"/>
      <c r="K19" s="110"/>
      <c r="L19" s="110"/>
      <c r="M19" s="110"/>
      <c r="N19" s="111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R19" s="100"/>
      <c r="AU19" s="195"/>
      <c r="AV19" s="195"/>
      <c r="CX19" s="167" t="s">
        <v>244</v>
      </c>
      <c r="CY19" s="167" t="s">
        <v>194</v>
      </c>
      <c r="CZ19" s="166">
        <v>3</v>
      </c>
      <c r="DA19" s="166">
        <v>4</v>
      </c>
      <c r="DB19" s="166">
        <v>1000</v>
      </c>
    </row>
    <row r="20" spans="2:106" ht="22.5" customHeight="1" thickTop="1" thickBot="1">
      <c r="B20" s="99"/>
      <c r="C20" s="108" t="s">
        <v>53</v>
      </c>
      <c r="D20" s="121"/>
      <c r="E20" s="114" t="s">
        <v>73</v>
      </c>
      <c r="F20" s="115"/>
      <c r="G20" s="110"/>
      <c r="H20" s="110"/>
      <c r="I20" s="110"/>
      <c r="J20" s="110"/>
      <c r="K20" s="110"/>
      <c r="L20" s="110"/>
      <c r="M20" s="110"/>
      <c r="N20" s="110"/>
      <c r="O20" s="12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0"/>
      <c r="AR20" s="100"/>
      <c r="AU20" s="195"/>
      <c r="AV20" s="195"/>
      <c r="CX20" s="167" t="s">
        <v>194</v>
      </c>
      <c r="CY20" s="167" t="s">
        <v>195</v>
      </c>
      <c r="CZ20" s="166">
        <v>4</v>
      </c>
      <c r="DA20" s="166">
        <v>6</v>
      </c>
      <c r="DB20" s="166">
        <v>2000</v>
      </c>
    </row>
    <row r="21" spans="2:106" ht="22.5" customHeight="1" thickTop="1" thickBot="1">
      <c r="B21" s="99"/>
      <c r="C21" s="108" t="s">
        <v>76</v>
      </c>
      <c r="D21" s="109"/>
      <c r="E21" s="117"/>
      <c r="F21" s="110"/>
      <c r="G21" s="110"/>
      <c r="H21" s="110"/>
      <c r="I21" s="110"/>
      <c r="J21" s="110"/>
      <c r="K21" s="110"/>
      <c r="L21" s="110"/>
      <c r="M21" s="110"/>
      <c r="N21" s="110"/>
      <c r="O21" s="123"/>
      <c r="P21" s="124"/>
      <c r="Q21" s="123"/>
      <c r="R21" s="123"/>
      <c r="S21" s="123"/>
      <c r="T21" s="123"/>
      <c r="U21" s="123"/>
      <c r="V21" s="123"/>
      <c r="W21" s="123"/>
      <c r="X21" s="123"/>
      <c r="Y21" s="123"/>
      <c r="Z21" s="125"/>
      <c r="AA21" s="120" t="s">
        <v>74</v>
      </c>
      <c r="AB21" s="126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10"/>
      <c r="AR21" s="100"/>
      <c r="AU21" s="145"/>
      <c r="AV21" s="145"/>
      <c r="AW21" s="101"/>
      <c r="AX21" s="101"/>
      <c r="AY21" s="101"/>
      <c r="CX21" s="167" t="s">
        <v>195</v>
      </c>
      <c r="CY21" s="167" t="s">
        <v>196</v>
      </c>
      <c r="CZ21" s="166">
        <v>6</v>
      </c>
      <c r="DA21" s="166">
        <v>8</v>
      </c>
      <c r="DB21" s="166">
        <v>3000</v>
      </c>
    </row>
    <row r="22" spans="2:106" ht="22.5" customHeight="1" thickTop="1">
      <c r="B22" s="99"/>
      <c r="C22" s="108" t="s">
        <v>77</v>
      </c>
      <c r="D22" s="109"/>
      <c r="E22" s="110"/>
      <c r="F22" s="110"/>
      <c r="G22" s="110"/>
      <c r="H22" s="110"/>
      <c r="I22" s="110"/>
      <c r="J22" s="110"/>
      <c r="K22" s="110"/>
      <c r="L22" s="110"/>
      <c r="M22" s="110"/>
      <c r="N22" s="113"/>
      <c r="O22" s="127" t="s">
        <v>74</v>
      </c>
      <c r="P22" s="126"/>
      <c r="Q22" s="124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10"/>
      <c r="AR22" s="100"/>
      <c r="AU22" s="145"/>
      <c r="AV22" s="145"/>
      <c r="AW22" s="101"/>
      <c r="AX22" s="101"/>
      <c r="AY22" s="101"/>
      <c r="CX22" s="167" t="s">
        <v>196</v>
      </c>
      <c r="CY22" s="167"/>
      <c r="CZ22" s="166"/>
      <c r="DA22" s="166"/>
      <c r="DB22" s="166"/>
    </row>
    <row r="23" spans="2:106" ht="22.5" customHeight="1">
      <c r="B23" s="99"/>
      <c r="C23" s="108" t="s">
        <v>78</v>
      </c>
      <c r="D23" s="109"/>
      <c r="E23" s="110"/>
      <c r="F23" s="110"/>
      <c r="G23" s="110"/>
      <c r="H23" s="110"/>
      <c r="I23" s="110"/>
      <c r="J23" s="110"/>
      <c r="K23" s="110"/>
      <c r="L23" s="110"/>
      <c r="M23" s="110"/>
      <c r="N23" s="113"/>
      <c r="O23" s="128" t="s">
        <v>75</v>
      </c>
      <c r="P23" s="126"/>
      <c r="Q23" s="123"/>
      <c r="R23" s="124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10"/>
      <c r="AR23" s="100"/>
      <c r="AU23" s="195"/>
      <c r="AV23" s="195"/>
      <c r="CX23" s="183" t="s">
        <v>96</v>
      </c>
      <c r="CY23" s="183" t="s">
        <v>243</v>
      </c>
      <c r="CZ23" s="184">
        <v>0</v>
      </c>
      <c r="DA23" s="184">
        <v>0</v>
      </c>
      <c r="DB23" s="184">
        <v>0</v>
      </c>
    </row>
    <row r="24" spans="2:106" ht="22.5" customHeight="1" thickBot="1">
      <c r="B24" s="99"/>
      <c r="C24" s="108" t="s">
        <v>159</v>
      </c>
      <c r="D24" s="109"/>
      <c r="E24" s="110"/>
      <c r="F24" s="110"/>
      <c r="G24" s="110"/>
      <c r="H24" s="110"/>
      <c r="I24" s="110"/>
      <c r="J24" s="110"/>
      <c r="K24" s="110"/>
      <c r="L24" s="110"/>
      <c r="M24" s="110"/>
      <c r="N24" s="113"/>
      <c r="O24" s="129" t="s">
        <v>73</v>
      </c>
      <c r="P24" s="126"/>
      <c r="Q24" s="123"/>
      <c r="R24" s="123"/>
      <c r="S24" s="124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10"/>
      <c r="AR24" s="100"/>
      <c r="AU24" s="195"/>
      <c r="AV24" s="195"/>
      <c r="CX24" s="183" t="s">
        <v>96</v>
      </c>
      <c r="CY24" s="183" t="s">
        <v>163</v>
      </c>
      <c r="CZ24" s="184">
        <v>6</v>
      </c>
      <c r="DA24" s="184">
        <v>8</v>
      </c>
      <c r="DB24" s="184">
        <v>3000</v>
      </c>
    </row>
    <row r="25" spans="2:106" ht="22.5" customHeight="1" thickTop="1" thickBot="1">
      <c r="B25" s="99"/>
      <c r="C25" s="108" t="s">
        <v>100</v>
      </c>
      <c r="D25" s="109"/>
      <c r="E25" s="110"/>
      <c r="F25" s="110"/>
      <c r="G25" s="110"/>
      <c r="H25" s="110"/>
      <c r="I25" s="110"/>
      <c r="J25" s="110"/>
      <c r="K25" s="110"/>
      <c r="L25" s="110"/>
      <c r="M25" s="112"/>
      <c r="N25" s="113"/>
      <c r="O25" s="123"/>
      <c r="P25" s="126"/>
      <c r="Q25" s="123"/>
      <c r="R25" s="123"/>
      <c r="S25" s="123"/>
      <c r="T25" s="124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5"/>
      <c r="AM25" s="123"/>
      <c r="AN25" s="126"/>
      <c r="AO25" s="110"/>
      <c r="AR25" s="100"/>
      <c r="AU25" s="195"/>
      <c r="AV25" s="195"/>
      <c r="CX25" s="167" t="s">
        <v>244</v>
      </c>
      <c r="CY25" s="167" t="s">
        <v>194</v>
      </c>
      <c r="CZ25" s="166">
        <v>3</v>
      </c>
      <c r="DA25" s="166">
        <v>4</v>
      </c>
      <c r="DB25" s="166">
        <v>1000</v>
      </c>
    </row>
    <row r="26" spans="2:106" ht="22.5" customHeight="1" thickTop="1" thickBot="1">
      <c r="B26" s="99"/>
      <c r="C26" s="108" t="s">
        <v>79</v>
      </c>
      <c r="D26" s="109"/>
      <c r="E26" s="110"/>
      <c r="F26" s="110"/>
      <c r="G26" s="110"/>
      <c r="H26" s="110"/>
      <c r="I26" s="110"/>
      <c r="J26" s="110"/>
      <c r="K26" s="110"/>
      <c r="L26" s="110"/>
      <c r="M26" s="112"/>
      <c r="N26" s="110"/>
      <c r="O26" s="123"/>
      <c r="P26" s="123"/>
      <c r="Q26" s="123"/>
      <c r="R26" s="123"/>
      <c r="S26" s="123"/>
      <c r="T26" s="123"/>
      <c r="U26" s="124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5"/>
      <c r="AM26" s="114" t="s">
        <v>73</v>
      </c>
      <c r="AN26" s="126"/>
      <c r="AO26" s="114" t="s">
        <v>73</v>
      </c>
      <c r="AR26" s="100"/>
      <c r="CX26" s="167" t="s">
        <v>194</v>
      </c>
      <c r="CY26" s="167" t="s">
        <v>195</v>
      </c>
      <c r="CZ26" s="166">
        <v>4</v>
      </c>
      <c r="DA26" s="166">
        <v>6</v>
      </c>
      <c r="DB26" s="166">
        <v>2000</v>
      </c>
    </row>
    <row r="27" spans="2:106" ht="22.5" customHeight="1" thickTop="1" thickBot="1">
      <c r="B27" s="99"/>
      <c r="C27" s="108" t="s">
        <v>54</v>
      </c>
      <c r="D27" s="109"/>
      <c r="E27" s="110"/>
      <c r="F27" s="110"/>
      <c r="G27" s="110"/>
      <c r="H27" s="110"/>
      <c r="I27" s="112"/>
      <c r="J27" s="110"/>
      <c r="K27" s="110"/>
      <c r="L27" s="113"/>
      <c r="M27" s="119" t="s">
        <v>75</v>
      </c>
      <c r="N27" s="115"/>
      <c r="O27" s="117"/>
      <c r="P27" s="117"/>
      <c r="Q27" s="117"/>
      <c r="R27" s="117"/>
      <c r="S27" s="117"/>
      <c r="T27" s="117"/>
      <c r="U27" s="117"/>
      <c r="V27" s="130"/>
      <c r="W27" s="117"/>
      <c r="X27" s="117"/>
      <c r="Y27" s="117"/>
      <c r="Z27" s="117"/>
      <c r="AA27" s="131"/>
      <c r="AB27" s="117"/>
      <c r="AC27" s="117"/>
      <c r="AD27" s="117"/>
      <c r="AE27" s="117"/>
      <c r="AF27" s="117"/>
      <c r="AG27" s="117"/>
      <c r="AH27" s="117"/>
      <c r="AI27" s="117"/>
      <c r="AJ27" s="117"/>
      <c r="AK27" s="117"/>
      <c r="AL27" s="117"/>
      <c r="AM27" s="117"/>
      <c r="AN27" s="117"/>
      <c r="AO27" s="110"/>
      <c r="AR27" s="100"/>
      <c r="CX27" s="167" t="s">
        <v>195</v>
      </c>
      <c r="CY27" s="167" t="s">
        <v>196</v>
      </c>
      <c r="CZ27" s="166">
        <v>6</v>
      </c>
      <c r="DA27" s="166">
        <v>8</v>
      </c>
      <c r="DB27" s="166">
        <v>3000</v>
      </c>
    </row>
    <row r="28" spans="2:106" ht="22.5" customHeight="1" thickTop="1" thickBot="1">
      <c r="B28" s="99"/>
      <c r="C28" s="108" t="s">
        <v>55</v>
      </c>
      <c r="D28" s="109"/>
      <c r="E28" s="110"/>
      <c r="F28" s="110"/>
      <c r="G28" s="110"/>
      <c r="H28" s="113"/>
      <c r="I28" s="119" t="s">
        <v>75</v>
      </c>
      <c r="J28" s="115"/>
      <c r="K28" s="110"/>
      <c r="L28" s="110"/>
      <c r="M28" s="117"/>
      <c r="N28" s="110"/>
      <c r="O28" s="110"/>
      <c r="P28" s="110"/>
      <c r="Q28" s="110"/>
      <c r="R28" s="110"/>
      <c r="S28" s="110"/>
      <c r="T28" s="110"/>
      <c r="U28" s="110"/>
      <c r="V28" s="110"/>
      <c r="W28" s="111"/>
      <c r="X28" s="110"/>
      <c r="Y28" s="110"/>
      <c r="Z28" s="113"/>
      <c r="AA28" s="110"/>
      <c r="AB28" s="115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R28" s="100"/>
      <c r="CX28" s="167" t="s">
        <v>196</v>
      </c>
      <c r="CY28" s="167"/>
      <c r="CZ28" s="166">
        <v>6</v>
      </c>
      <c r="DA28" s="166">
        <v>8</v>
      </c>
      <c r="DB28" s="166">
        <v>3000</v>
      </c>
    </row>
    <row r="29" spans="2:106" ht="22.5" customHeight="1" thickTop="1" thickBot="1">
      <c r="B29" s="99"/>
      <c r="C29" s="108" t="s">
        <v>56</v>
      </c>
      <c r="D29" s="109"/>
      <c r="E29" s="110"/>
      <c r="F29" s="110"/>
      <c r="G29" s="110"/>
      <c r="H29" s="110"/>
      <c r="I29" s="117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1"/>
      <c r="Y29" s="110"/>
      <c r="Z29" s="110"/>
      <c r="AA29" s="117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R29" s="100"/>
    </row>
    <row r="30" spans="2:106" ht="22.5" customHeight="1" thickTop="1" thickBot="1">
      <c r="B30" s="99"/>
      <c r="C30" s="108" t="s">
        <v>57</v>
      </c>
      <c r="D30" s="109"/>
      <c r="E30" s="110"/>
      <c r="F30" s="110"/>
      <c r="G30" s="110"/>
      <c r="H30" s="110"/>
      <c r="I30" s="112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20" t="s">
        <v>74</v>
      </c>
      <c r="U30" s="110"/>
      <c r="V30" s="110"/>
      <c r="W30" s="110"/>
      <c r="X30" s="110"/>
      <c r="Y30" s="111"/>
      <c r="Z30" s="110"/>
      <c r="AA30" s="112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R30" s="100"/>
    </row>
    <row r="31" spans="2:106" ht="22.5" customHeight="1" thickTop="1" thickBot="1">
      <c r="B31" s="99"/>
      <c r="C31" s="108" t="s">
        <v>58</v>
      </c>
      <c r="D31" s="109"/>
      <c r="E31" s="110"/>
      <c r="F31" s="110"/>
      <c r="G31" s="110"/>
      <c r="H31" s="113"/>
      <c r="I31" s="114" t="s">
        <v>73</v>
      </c>
      <c r="J31" s="115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32"/>
      <c r="AA31" s="114" t="s">
        <v>73</v>
      </c>
      <c r="AB31" s="115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R31" s="100"/>
    </row>
    <row r="32" spans="2:106" ht="22.5" customHeight="1" thickTop="1" thickBot="1">
      <c r="B32" s="99"/>
      <c r="C32" s="108" t="s">
        <v>59</v>
      </c>
      <c r="D32" s="109"/>
      <c r="E32" s="110"/>
      <c r="F32" s="110"/>
      <c r="G32" s="110"/>
      <c r="H32" s="110"/>
      <c r="I32" s="117"/>
      <c r="J32" s="110"/>
      <c r="K32" s="110"/>
      <c r="L32" s="110"/>
      <c r="M32" s="110"/>
      <c r="N32" s="110"/>
      <c r="O32" s="110"/>
      <c r="P32" s="110"/>
      <c r="Q32" s="110"/>
      <c r="R32" s="110"/>
      <c r="S32" s="112"/>
      <c r="T32" s="110"/>
      <c r="U32" s="110"/>
      <c r="V32" s="110"/>
      <c r="W32" s="110"/>
      <c r="X32" s="110"/>
      <c r="Y32" s="110"/>
      <c r="Z32" s="110"/>
      <c r="AA32" s="13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R32" s="100"/>
    </row>
    <row r="33" spans="2:44" ht="22.5" customHeight="1" thickTop="1" thickBot="1">
      <c r="B33" s="99"/>
      <c r="C33" s="108" t="s">
        <v>80</v>
      </c>
      <c r="D33" s="109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3"/>
      <c r="S33" s="133"/>
      <c r="T33" s="119" t="s">
        <v>75</v>
      </c>
      <c r="U33" s="110"/>
      <c r="V33" s="110"/>
      <c r="W33" s="110"/>
      <c r="X33" s="110"/>
      <c r="Y33" s="110"/>
      <c r="Z33" s="110"/>
      <c r="AA33" s="110"/>
      <c r="AB33" s="111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2"/>
      <c r="AN33" s="110"/>
      <c r="AO33" s="110"/>
      <c r="AR33" s="100"/>
    </row>
    <row r="34" spans="2:44" ht="22.5" customHeight="1" thickTop="1" thickBot="1">
      <c r="B34" s="99"/>
      <c r="C34" s="108" t="s">
        <v>60</v>
      </c>
      <c r="D34" s="109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7"/>
      <c r="T34" s="110"/>
      <c r="U34" s="110"/>
      <c r="V34" s="110"/>
      <c r="W34" s="112"/>
      <c r="X34" s="110"/>
      <c r="Y34" s="112"/>
      <c r="Z34" s="110"/>
      <c r="AA34" s="110"/>
      <c r="AB34" s="110"/>
      <c r="AC34" s="111"/>
      <c r="AD34" s="110"/>
      <c r="AE34" s="110"/>
      <c r="AF34" s="110"/>
      <c r="AG34" s="110"/>
      <c r="AH34" s="110"/>
      <c r="AI34" s="110"/>
      <c r="AJ34" s="110"/>
      <c r="AK34" s="110"/>
      <c r="AL34" s="113"/>
      <c r="AM34" s="119" t="s">
        <v>75</v>
      </c>
      <c r="AN34" s="115"/>
      <c r="AO34" s="110"/>
      <c r="AR34" s="100"/>
    </row>
    <row r="35" spans="2:44" ht="22.5" customHeight="1" thickTop="1" thickBot="1">
      <c r="B35" s="99"/>
      <c r="C35" s="108" t="s">
        <v>61</v>
      </c>
      <c r="D35" s="109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3"/>
      <c r="W35" s="120" t="s">
        <v>74</v>
      </c>
      <c r="X35" s="134"/>
      <c r="Y35" s="119" t="s">
        <v>75</v>
      </c>
      <c r="Z35" s="115"/>
      <c r="AA35" s="110"/>
      <c r="AB35" s="110"/>
      <c r="AC35" s="110"/>
      <c r="AD35" s="111"/>
      <c r="AE35" s="110"/>
      <c r="AF35" s="110"/>
      <c r="AG35" s="112"/>
      <c r="AH35" s="110"/>
      <c r="AI35" s="110"/>
      <c r="AJ35" s="110"/>
      <c r="AK35" s="110"/>
      <c r="AL35" s="110"/>
      <c r="AM35" s="117"/>
      <c r="AN35" s="110"/>
      <c r="AO35" s="110"/>
      <c r="AR35" s="100"/>
    </row>
    <row r="36" spans="2:44" ht="22.5" customHeight="1" thickTop="1" thickBot="1">
      <c r="B36" s="99"/>
      <c r="C36" s="108" t="s">
        <v>62</v>
      </c>
      <c r="D36" s="109"/>
      <c r="E36" s="11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7"/>
      <c r="X36" s="110"/>
      <c r="Y36" s="117"/>
      <c r="Z36" s="110"/>
      <c r="AA36" s="112"/>
      <c r="AB36" s="110"/>
      <c r="AC36" s="110"/>
      <c r="AD36" s="110"/>
      <c r="AE36" s="111"/>
      <c r="AF36" s="113"/>
      <c r="AG36" s="120" t="s">
        <v>74</v>
      </c>
      <c r="AH36" s="115"/>
      <c r="AI36" s="110"/>
      <c r="AJ36" s="110"/>
      <c r="AK36" s="110"/>
      <c r="AL36" s="110"/>
      <c r="AM36" s="110"/>
      <c r="AN36" s="110"/>
      <c r="AO36" s="110"/>
      <c r="AR36" s="100"/>
    </row>
    <row r="37" spans="2:44" ht="22.5" customHeight="1" thickTop="1" thickBot="1">
      <c r="B37" s="99"/>
      <c r="C37" s="108" t="s">
        <v>81</v>
      </c>
      <c r="D37" s="121"/>
      <c r="E37" s="120" t="s">
        <v>74</v>
      </c>
      <c r="F37" s="115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3"/>
      <c r="AA37" s="119" t="s">
        <v>75</v>
      </c>
      <c r="AB37" s="115"/>
      <c r="AC37" s="110"/>
      <c r="AD37" s="110"/>
      <c r="AE37" s="110"/>
      <c r="AF37" s="111"/>
      <c r="AG37" s="117"/>
      <c r="AH37" s="110"/>
      <c r="AI37" s="110"/>
      <c r="AJ37" s="110"/>
      <c r="AK37" s="110"/>
      <c r="AL37" s="110"/>
      <c r="AM37" s="110"/>
      <c r="AN37" s="110"/>
      <c r="AO37" s="110"/>
      <c r="AR37" s="100"/>
    </row>
    <row r="38" spans="2:44" ht="22.5" customHeight="1" thickTop="1">
      <c r="B38" s="99"/>
      <c r="C38" s="108" t="s">
        <v>63</v>
      </c>
      <c r="D38" s="109"/>
      <c r="E38" s="117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7"/>
      <c r="AB38" s="110"/>
      <c r="AC38" s="110"/>
      <c r="AD38" s="110"/>
      <c r="AE38" s="110"/>
      <c r="AF38" s="110"/>
      <c r="AG38" s="111"/>
      <c r="AH38" s="110"/>
      <c r="AI38" s="110"/>
      <c r="AJ38" s="110"/>
      <c r="AK38" s="110"/>
      <c r="AL38" s="110"/>
      <c r="AM38" s="110"/>
      <c r="AN38" s="110"/>
      <c r="AO38" s="110"/>
      <c r="AR38" s="100"/>
    </row>
    <row r="39" spans="2:44" ht="22.5" customHeight="1" thickBot="1">
      <c r="B39" s="99"/>
      <c r="C39" s="108" t="s">
        <v>64</v>
      </c>
      <c r="D39" s="109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1"/>
      <c r="AI39" s="110"/>
      <c r="AJ39" s="110"/>
      <c r="AK39" s="110"/>
      <c r="AL39" s="110"/>
      <c r="AM39" s="112"/>
      <c r="AN39" s="110"/>
      <c r="AO39" s="110"/>
      <c r="AR39" s="100"/>
    </row>
    <row r="40" spans="2:44" ht="22.5" customHeight="1" thickTop="1" thickBot="1">
      <c r="B40" s="99"/>
      <c r="C40" s="108" t="s">
        <v>65</v>
      </c>
      <c r="D40" s="109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2"/>
      <c r="AH40" s="110"/>
      <c r="AI40" s="111"/>
      <c r="AJ40" s="110"/>
      <c r="AK40" s="110"/>
      <c r="AL40" s="113"/>
      <c r="AM40" s="120" t="s">
        <v>74</v>
      </c>
      <c r="AN40" s="115"/>
      <c r="AO40" s="110"/>
      <c r="AR40" s="100"/>
    </row>
    <row r="41" spans="2:44" ht="22.5" customHeight="1" thickTop="1" thickBot="1">
      <c r="B41" s="99"/>
      <c r="C41" s="108" t="s">
        <v>66</v>
      </c>
      <c r="D41" s="109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3"/>
      <c r="AG41" s="119" t="s">
        <v>75</v>
      </c>
      <c r="AH41" s="115"/>
      <c r="AI41" s="110"/>
      <c r="AJ41" s="111"/>
      <c r="AK41" s="110"/>
      <c r="AL41" s="110"/>
      <c r="AM41" s="117"/>
      <c r="AN41" s="110"/>
      <c r="AO41" s="110"/>
      <c r="AR41" s="100"/>
    </row>
    <row r="42" spans="2:44" ht="22.5" customHeight="1" thickTop="1" thickBot="1">
      <c r="B42" s="99"/>
      <c r="C42" s="108" t="s">
        <v>67</v>
      </c>
      <c r="D42" s="109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2"/>
      <c r="Z42" s="110"/>
      <c r="AA42" s="110"/>
      <c r="AB42" s="110"/>
      <c r="AC42" s="110"/>
      <c r="AD42" s="110"/>
      <c r="AE42" s="110"/>
      <c r="AF42" s="110"/>
      <c r="AG42" s="117"/>
      <c r="AH42" s="110"/>
      <c r="AI42" s="110"/>
      <c r="AJ42" s="110"/>
      <c r="AK42" s="111"/>
      <c r="AL42" s="110"/>
      <c r="AM42" s="110"/>
      <c r="AN42" s="110"/>
      <c r="AO42" s="110"/>
      <c r="AR42" s="100"/>
    </row>
    <row r="43" spans="2:44" ht="22.5" customHeight="1" thickTop="1" thickBot="1">
      <c r="B43" s="99"/>
      <c r="C43" s="108" t="s">
        <v>82</v>
      </c>
      <c r="D43" s="109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3"/>
      <c r="Y43" s="114" t="s">
        <v>73</v>
      </c>
      <c r="Z43" s="115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1"/>
      <c r="AM43" s="110"/>
      <c r="AN43" s="110"/>
      <c r="AO43" s="110"/>
      <c r="AR43" s="100"/>
    </row>
    <row r="44" spans="2:44" ht="22.5" customHeight="1" thickTop="1" thickBot="1">
      <c r="B44" s="99"/>
      <c r="C44" s="108" t="s">
        <v>69</v>
      </c>
      <c r="D44" s="109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7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1"/>
      <c r="AN44" s="110"/>
      <c r="AO44" s="120" t="s">
        <v>74</v>
      </c>
      <c r="AR44" s="100"/>
    </row>
    <row r="45" spans="2:44" ht="22.5" customHeight="1" thickTop="1" thickBot="1">
      <c r="B45" s="99"/>
      <c r="C45" s="108" t="s">
        <v>70</v>
      </c>
      <c r="D45" s="109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4" t="s">
        <v>73</v>
      </c>
      <c r="U45" s="110"/>
      <c r="V45" s="110"/>
      <c r="W45" s="112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1"/>
      <c r="AO45" s="110"/>
      <c r="AR45" s="100"/>
    </row>
    <row r="46" spans="2:44" ht="22.5" customHeight="1" thickTop="1" thickBot="1">
      <c r="B46" s="99"/>
      <c r="C46" s="135" t="s">
        <v>71</v>
      </c>
      <c r="D46" s="136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8"/>
      <c r="W46" s="119" t="s">
        <v>75</v>
      </c>
      <c r="X46" s="139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40"/>
      <c r="AR46" s="100"/>
    </row>
    <row r="47" spans="2:44" ht="23.25" customHeight="1" thickBot="1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3"/>
    </row>
    <row r="48" spans="2:44" ht="14.25" customHeight="1" thickTop="1"/>
    <row r="49" ht="22.5" hidden="1" customHeight="1"/>
    <row r="50" ht="22.5" hidden="1" customHeight="1"/>
    <row r="51" ht="22.5" hidden="1" customHeight="1"/>
    <row r="52" ht="22.5" hidden="1" customHeight="1"/>
    <row r="53" ht="22.5" hidden="1" customHeight="1"/>
    <row r="54" ht="22.5" hidden="1" customHeight="1"/>
    <row r="55" ht="0" hidden="1" customHeight="1"/>
    <row r="56" ht="0" hidden="1" customHeight="1"/>
  </sheetData>
  <sheetProtection password="B7C2" sheet="1" objects="1" scenarios="1" selectLockedCells="1"/>
  <conditionalFormatting sqref="C10:C46">
    <cfRule type="expression" dxfId="70" priority="55">
      <formula>COUNTA(E10:AO10)&gt;2</formula>
    </cfRule>
    <cfRule type="expression" dxfId="69" priority="56">
      <formula>COUNTA(E10:AO10)&gt;1</formula>
    </cfRule>
    <cfRule type="expression" dxfId="68" priority="57">
      <formula>COUNTA(E10:AO10)&gt;0</formula>
    </cfRule>
  </conditionalFormatting>
  <conditionalFormatting sqref="E4">
    <cfRule type="containsText" dxfId="67" priority="7" operator="containsText" text="S1">
      <formula>NOT(ISERROR(SEARCH("S1",E4)))</formula>
    </cfRule>
    <cfRule type="containsText" dxfId="66" priority="8" operator="containsText" text="S2">
      <formula>NOT(ISERROR(SEARCH("S2",E4)))</formula>
    </cfRule>
    <cfRule type="containsText" dxfId="65" priority="9" operator="containsText" text="S3">
      <formula>NOT(ISERROR(SEARCH("S3",E4)))</formula>
    </cfRule>
  </conditionalFormatting>
  <conditionalFormatting sqref="E33:R33">
    <cfRule type="containsText" dxfId="64" priority="52" operator="containsText" text="S1">
      <formula>NOT(ISERROR(SEARCH("S1",E33)))</formula>
    </cfRule>
    <cfRule type="containsText" dxfId="63" priority="53" operator="containsText" text="S2">
      <formula>NOT(ISERROR(SEARCH("S2",E33)))</formula>
    </cfRule>
    <cfRule type="containsText" dxfId="62" priority="54" operator="containsText" text="S3">
      <formula>NOT(ISERROR(SEARCH("S3",E33)))</formula>
    </cfRule>
  </conditionalFormatting>
  <conditionalFormatting sqref="E10:AO32">
    <cfRule type="containsText" dxfId="61" priority="28" operator="containsText" text="S1">
      <formula>NOT(ISERROR(SEARCH("S1",E10)))</formula>
    </cfRule>
    <cfRule type="containsText" dxfId="60" priority="29" operator="containsText" text="S2">
      <formula>NOT(ISERROR(SEARCH("S2",E10)))</formula>
    </cfRule>
    <cfRule type="containsText" dxfId="59" priority="30" operator="containsText" text="S3">
      <formula>NOT(ISERROR(SEARCH("S3",E10)))</formula>
    </cfRule>
  </conditionalFormatting>
  <conditionalFormatting sqref="E34:AO46">
    <cfRule type="containsText" dxfId="58" priority="40" operator="containsText" text="S1">
      <formula>NOT(ISERROR(SEARCH("S1",E34)))</formula>
    </cfRule>
    <cfRule type="containsText" dxfId="57" priority="41" operator="containsText" text="S2">
      <formula>NOT(ISERROR(SEARCH("S2",E34)))</formula>
    </cfRule>
    <cfRule type="containsText" dxfId="56" priority="42" operator="containsText" text="S3">
      <formula>NOT(ISERROR(SEARCH("S3",E34)))</formula>
    </cfRule>
  </conditionalFormatting>
  <conditionalFormatting sqref="F5">
    <cfRule type="containsText" dxfId="55" priority="10" operator="containsText" text="S1">
      <formula>NOT(ISERROR(SEARCH("S1",F5)))</formula>
    </cfRule>
    <cfRule type="containsText" dxfId="54" priority="11" operator="containsText" text="S2">
      <formula>NOT(ISERROR(SEARCH("S2",F5)))</formula>
    </cfRule>
    <cfRule type="containsText" dxfId="53" priority="12" operator="containsText" text="S3">
      <formula>NOT(ISERROR(SEARCH("S3",F5)))</formula>
    </cfRule>
  </conditionalFormatting>
  <conditionalFormatting sqref="G6">
    <cfRule type="containsText" dxfId="52" priority="1" operator="containsText" text="S1">
      <formula>NOT(ISERROR(SEARCH("S1",G6)))</formula>
    </cfRule>
    <cfRule type="containsText" dxfId="51" priority="2" operator="containsText" text="S2">
      <formula>NOT(ISERROR(SEARCH("S2",G6)))</formula>
    </cfRule>
    <cfRule type="containsText" dxfId="50" priority="3" operator="containsText" text="S3">
      <formula>NOT(ISERROR(SEARCH("S3",G6)))</formula>
    </cfRule>
  </conditionalFormatting>
  <conditionalFormatting sqref="T33:AO33">
    <cfRule type="containsText" dxfId="49" priority="31" operator="containsText" text="S1">
      <formula>NOT(ISERROR(SEARCH("S1",T33)))</formula>
    </cfRule>
    <cfRule type="containsText" dxfId="48" priority="32" operator="containsText" text="S2">
      <formula>NOT(ISERROR(SEARCH("S2",T33)))</formula>
    </cfRule>
    <cfRule type="containsText" dxfId="47" priority="33" operator="containsText" text="S3">
      <formula>NOT(ISERROR(SEARCH("S3",T33)))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FF0000"/>
  </sheetPr>
  <dimension ref="A1:L66"/>
  <sheetViews>
    <sheetView workbookViewId="0">
      <selection activeCell="B12" sqref="B12:K12"/>
    </sheetView>
  </sheetViews>
  <sheetFormatPr baseColWidth="10" defaultColWidth="0" defaultRowHeight="15" customHeight="1" zeroHeight="1"/>
  <cols>
    <col min="1" max="1" width="1.42578125" style="152" customWidth="1"/>
    <col min="2" max="11" width="6.7109375" style="152" customWidth="1"/>
    <col min="12" max="12" width="1.42578125" style="152" customWidth="1"/>
    <col min="13" max="16384" width="14.42578125" style="152" hidden="1"/>
  </cols>
  <sheetData>
    <row r="1" spans="2:12" ht="7.5" customHeight="1"/>
    <row r="2" spans="2:12" ht="15" customHeight="1">
      <c r="B2" s="433"/>
      <c r="C2" s="433"/>
      <c r="D2" s="433"/>
      <c r="E2" s="433"/>
      <c r="F2" s="433"/>
      <c r="G2" s="433"/>
      <c r="H2" s="433"/>
      <c r="I2" s="433"/>
      <c r="J2" s="433"/>
      <c r="K2" s="433"/>
    </row>
    <row r="3" spans="2:12" ht="15" customHeight="1">
      <c r="B3" s="433"/>
      <c r="C3" s="433"/>
      <c r="D3" s="433"/>
      <c r="E3" s="433"/>
      <c r="F3" s="433"/>
      <c r="G3" s="433"/>
      <c r="H3" s="433"/>
      <c r="I3" s="433"/>
      <c r="J3" s="433"/>
      <c r="K3" s="433"/>
    </row>
    <row r="4" spans="2:12" ht="15" customHeight="1">
      <c r="B4" s="433"/>
      <c r="C4" s="433"/>
      <c r="D4" s="433"/>
      <c r="E4" s="433"/>
      <c r="F4" s="433"/>
      <c r="G4" s="433"/>
      <c r="H4" s="433"/>
      <c r="I4" s="433"/>
      <c r="J4" s="433"/>
      <c r="K4" s="433"/>
    </row>
    <row r="5" spans="2:12" ht="15" customHeight="1"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2:12" ht="15" customHeight="1">
      <c r="B6" s="433"/>
      <c r="C6" s="433"/>
      <c r="D6" s="433"/>
      <c r="E6" s="433"/>
      <c r="F6" s="433"/>
      <c r="G6" s="433"/>
      <c r="H6" s="433"/>
      <c r="I6" s="433"/>
      <c r="J6" s="433"/>
      <c r="K6" s="433"/>
    </row>
    <row r="7" spans="2:12" ht="15" customHeight="1">
      <c r="B7" s="433"/>
      <c r="C7" s="433"/>
      <c r="D7" s="433"/>
      <c r="E7" s="433"/>
      <c r="F7" s="433"/>
      <c r="G7" s="433"/>
      <c r="H7" s="433"/>
      <c r="I7" s="433"/>
      <c r="J7" s="433"/>
      <c r="K7" s="433"/>
    </row>
    <row r="8" spans="2:12" ht="15" customHeight="1">
      <c r="B8" s="433"/>
      <c r="C8" s="433"/>
      <c r="D8" s="433"/>
      <c r="E8" s="433"/>
      <c r="F8" s="433"/>
      <c r="G8" s="433"/>
      <c r="H8" s="433"/>
      <c r="I8" s="433"/>
      <c r="J8" s="433"/>
      <c r="K8" s="433"/>
    </row>
    <row r="9" spans="2:12" ht="15" customHeight="1">
      <c r="B9" s="433"/>
      <c r="C9" s="433"/>
      <c r="D9" s="433"/>
      <c r="E9" s="433"/>
      <c r="F9" s="433"/>
      <c r="G9" s="433"/>
      <c r="H9" s="433"/>
      <c r="I9" s="433"/>
      <c r="J9" s="433"/>
      <c r="K9" s="433"/>
    </row>
    <row r="10" spans="2:12" ht="15" customHeight="1">
      <c r="B10" s="434" t="s">
        <v>22</v>
      </c>
      <c r="C10" s="434"/>
      <c r="D10" s="434"/>
      <c r="E10" s="434"/>
      <c r="F10" s="434"/>
      <c r="G10" s="434"/>
      <c r="H10" s="434"/>
      <c r="I10" s="434"/>
      <c r="J10" s="434"/>
      <c r="K10" s="434"/>
      <c r="L10" s="158"/>
    </row>
    <row r="11" spans="2:12" ht="15" customHeight="1"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158"/>
    </row>
    <row r="12" spans="2:12" ht="15" customHeight="1">
      <c r="B12" s="439" t="s">
        <v>101</v>
      </c>
      <c r="C12" s="440"/>
      <c r="D12" s="440"/>
      <c r="E12" s="440"/>
      <c r="F12" s="440"/>
      <c r="G12" s="440"/>
      <c r="H12" s="440"/>
      <c r="I12" s="440"/>
      <c r="J12" s="440"/>
      <c r="K12" s="441"/>
    </row>
    <row r="13" spans="2:12" ht="15" customHeight="1">
      <c r="B13" s="420" t="s">
        <v>102</v>
      </c>
      <c r="C13" s="421"/>
      <c r="D13" s="420" t="s">
        <v>103</v>
      </c>
      <c r="E13" s="421"/>
      <c r="F13" s="420" t="s">
        <v>104</v>
      </c>
      <c r="G13" s="421"/>
      <c r="H13" s="420" t="s">
        <v>105</v>
      </c>
      <c r="I13" s="421"/>
      <c r="J13" s="420" t="s">
        <v>106</v>
      </c>
      <c r="K13" s="436"/>
    </row>
    <row r="14" spans="2:12" ht="15" customHeight="1">
      <c r="B14" s="437" t="s">
        <v>171</v>
      </c>
      <c r="C14" s="438"/>
      <c r="D14" s="437" t="s">
        <v>171</v>
      </c>
      <c r="E14" s="438"/>
      <c r="F14" s="437" t="s">
        <v>171</v>
      </c>
      <c r="G14" s="438"/>
      <c r="H14" s="437" t="s">
        <v>171</v>
      </c>
      <c r="I14" s="438"/>
      <c r="J14" s="437" t="s">
        <v>171</v>
      </c>
      <c r="K14" s="438"/>
    </row>
    <row r="15" spans="2:12" ht="15" customHeight="1">
      <c r="B15" s="420" t="s">
        <v>107</v>
      </c>
      <c r="C15" s="421"/>
      <c r="D15" s="420" t="s">
        <v>108</v>
      </c>
      <c r="E15" s="421"/>
      <c r="F15" s="420" t="s">
        <v>109</v>
      </c>
      <c r="G15" s="421"/>
      <c r="H15" s="420" t="s">
        <v>110</v>
      </c>
      <c r="I15" s="421"/>
      <c r="J15" s="420" t="s">
        <v>111</v>
      </c>
      <c r="K15" s="436"/>
    </row>
    <row r="16" spans="2:12" ht="15" customHeight="1">
      <c r="B16" s="437" t="s">
        <v>171</v>
      </c>
      <c r="C16" s="438"/>
      <c r="D16" s="437" t="s">
        <v>171</v>
      </c>
      <c r="E16" s="438"/>
      <c r="F16" s="437" t="s">
        <v>171</v>
      </c>
      <c r="G16" s="438"/>
      <c r="H16" s="437" t="s">
        <v>171</v>
      </c>
      <c r="I16" s="438"/>
      <c r="J16" s="437" t="s">
        <v>171</v>
      </c>
      <c r="K16" s="438"/>
    </row>
    <row r="17" spans="2:11" ht="12" customHeight="1">
      <c r="B17" s="159"/>
      <c r="C17" s="159"/>
      <c r="D17" s="159"/>
      <c r="E17" s="159"/>
      <c r="F17" s="159"/>
      <c r="G17" s="159"/>
      <c r="H17" s="159"/>
      <c r="I17" s="159"/>
      <c r="J17" s="159"/>
      <c r="K17" s="159"/>
    </row>
    <row r="18" spans="2:11" ht="12" customHeight="1">
      <c r="B18" s="444" t="s">
        <v>112</v>
      </c>
      <c r="C18" s="445"/>
      <c r="D18" s="445"/>
      <c r="E18" s="445"/>
      <c r="F18" s="445"/>
      <c r="G18" s="445"/>
      <c r="H18" s="445"/>
      <c r="I18" s="445"/>
      <c r="J18" s="445"/>
      <c r="K18" s="446"/>
    </row>
    <row r="19" spans="2:11" ht="15" customHeight="1">
      <c r="B19" s="422" t="str">
        <f ca="1">Feuil8!J99</f>
        <v>PHENIX</v>
      </c>
      <c r="C19" s="423"/>
      <c r="D19" s="422" t="str">
        <f ca="1">Feuil8!K99</f>
        <v>ARLEQUIN</v>
      </c>
      <c r="E19" s="423"/>
      <c r="F19" s="422" t="str">
        <f ca="1">Feuil8!L99</f>
        <v>DEMONOLOGUE</v>
      </c>
      <c r="G19" s="423"/>
      <c r="H19" s="422" t="str">
        <f ca="1">Feuil8!M99</f>
        <v>KOBOLD</v>
      </c>
      <c r="I19" s="423"/>
      <c r="J19" s="422" t="str">
        <f ca="1">Feuil8!N99</f>
        <v>INVOCATEUR</v>
      </c>
      <c r="K19" s="423"/>
    </row>
    <row r="20" spans="2:11" ht="12" customHeight="1">
      <c r="B20" s="428" t="str">
        <f ca="1">IFERROR(INDEX(Feuil8!$B$13:B$206,MATCH($B19,Feuil8!$B$12:$B$206,0)),"")</f>
        <v>D / G</v>
      </c>
      <c r="C20" s="428"/>
      <c r="D20" s="428" t="str">
        <f ca="1">IFERROR(INDEX(Feuil8!$C$13:C$206,MATCH($B19,Feuil8!$B$12:$B$206,0)),"")</f>
        <v>G / G</v>
      </c>
      <c r="E20" s="428"/>
      <c r="F20" s="428" t="str">
        <f ca="1">IFERROR(INDEX(Feuil8!$D$13:D$206,MATCH($B19,Feuil8!$B$12:$B$206,0)),"")</f>
        <v>G / G</v>
      </c>
      <c r="G20" s="428"/>
      <c r="H20" s="428" t="str">
        <f ca="1">IFERROR(INDEX(Feuil8!$E$13:E$206,MATCH($B19,Feuil8!$B$12:$B$206,0)),"")</f>
        <v>G / G</v>
      </c>
      <c r="I20" s="428"/>
      <c r="J20" s="428" t="str">
        <f ca="1">IFERROR(INDEX(Feuil8!$F$13:F$206,MATCH($B19,Feuil8!$B$12:$B$206,0)),"")</f>
        <v>G / G</v>
      </c>
      <c r="K20" s="428"/>
    </row>
    <row r="21" spans="2:11" ht="12" customHeight="1">
      <c r="B21" s="424" t="s">
        <v>115</v>
      </c>
      <c r="C21" s="425"/>
      <c r="D21" s="428" t="str">
        <f ca="1">IFERROR(INDEX(Feuil8!$B$14:B$206,MATCH($B19,Feuil8!$B$12:$B$206,0)),"")</f>
        <v>MARI</v>
      </c>
      <c r="E21" s="428"/>
      <c r="F21" s="428" t="str">
        <f ca="1">IFERROR(INDEX(Feuil8!$C$14:C$206,MATCH($B19,Feuil8!$B$12:$B$206,0)),"")</f>
        <v/>
      </c>
      <c r="G21" s="428"/>
      <c r="H21" s="428" t="str">
        <f ca="1">IFERROR(INDEX(Feuil8!$D$14:D$206,MATCH($B19,Feuil8!$B$12:$B$206,0)),"")</f>
        <v/>
      </c>
      <c r="I21" s="428"/>
      <c r="J21" s="428">
        <f ca="1">IFERROR(INDEX(Feuil8!$E$14:E$206,MATCH($B19,Feuil8!$B$12:$B$206,0)),"")</f>
        <v>0</v>
      </c>
      <c r="K21" s="428"/>
    </row>
    <row r="22" spans="2:11" ht="12" customHeight="1">
      <c r="B22" s="426" t="s">
        <v>116</v>
      </c>
      <c r="C22" s="427"/>
      <c r="D22" s="429" t="str">
        <f ca="1">IFERROR(INDEX(Feuil8!$B$15:B$206,MATCH($B19,Feuil8!$B$12:$B$206,0)),"")</f>
        <v>EPEE DE CHEVALIER</v>
      </c>
      <c r="E22" s="430"/>
      <c r="F22" s="430"/>
      <c r="G22" s="431"/>
      <c r="H22" s="432" t="str">
        <f ca="1">IFERROR(INDEX(Feuil8!$E$15:E$206,MATCH($B19,Feuil8!$B$12:$B$206,0)),"")</f>
        <v>FORET</v>
      </c>
      <c r="I22" s="432"/>
      <c r="J22" s="432" t="str">
        <f ca="1">IFERROR(INDEX(Feuil8!$F$15:F$206,MATCH($B19,Feuil8!$B$12:$B$206,0)),"")</f>
        <v>TENEBRES</v>
      </c>
      <c r="K22" s="432"/>
    </row>
    <row r="23" spans="2:11" ht="12" customHeight="1">
      <c r="B23" s="426" t="s">
        <v>117</v>
      </c>
      <c r="C23" s="427"/>
      <c r="D23" s="429" t="str">
        <f ca="1">IFERROR(INDEX(Feuil8!$B$16:B$206,MATCH($B19,Feuil8!$B$12:$B$206,0)),"")</f>
        <v>COTTE DE MAILLES</v>
      </c>
      <c r="E23" s="430"/>
      <c r="F23" s="430"/>
      <c r="G23" s="431"/>
      <c r="H23" s="432" t="str">
        <f ca="1">IFERROR(INDEX(Feuil8!$E$16:E$206,MATCH($B19,Feuil8!$B$12:$B$206,0)),"")</f>
        <v>FORET</v>
      </c>
      <c r="I23" s="432"/>
      <c r="J23" s="432" t="str">
        <f ca="1">IFERROR(INDEX(Feuil8!$F$16:F$206,MATCH($B19,Feuil8!$B$12:$B$206,0)),"")</f>
        <v>TENEBRES</v>
      </c>
      <c r="K23" s="432"/>
    </row>
    <row r="24" spans="2:11" ht="12" customHeight="1">
      <c r="B24" s="424" t="s">
        <v>118</v>
      </c>
      <c r="C24" s="425"/>
      <c r="D24" s="429" t="str">
        <f ca="1">IFERROR(INDEX(Feuil8!$B$17:B$206,MATCH($B19,Feuil8!$B$12:$B$206,0)),"")</f>
        <v>AMULETTE DE CELERITE</v>
      </c>
      <c r="E24" s="430"/>
      <c r="F24" s="430"/>
      <c r="G24" s="431"/>
      <c r="H24" s="432" t="str">
        <f ca="1">IFERROR(INDEX(Feuil8!$E$17:E$206,MATCH($B19,Feuil8!$B$12:$B$206,0)),"")</f>
        <v>FORET</v>
      </c>
      <c r="I24" s="432"/>
      <c r="J24" s="432" t="str">
        <f ca="1">IFERROR(INDEX(Feuil8!$F$17:F$206,MATCH($B19,Feuil8!$B$12:$B$206,0)),"")</f>
        <v>TENEBRES</v>
      </c>
      <c r="K24" s="432"/>
    </row>
    <row r="25" spans="2:11" ht="12" customHeight="1">
      <c r="B25" s="160"/>
      <c r="C25" s="161"/>
      <c r="D25" s="161"/>
      <c r="E25" s="161"/>
      <c r="F25" s="161"/>
      <c r="G25" s="161"/>
      <c r="H25" s="161"/>
      <c r="I25" s="161"/>
      <c r="J25" s="161"/>
      <c r="K25" s="162"/>
    </row>
    <row r="26" spans="2:11" ht="12" customHeight="1">
      <c r="B26" s="444" t="s">
        <v>119</v>
      </c>
      <c r="C26" s="445"/>
      <c r="D26" s="445"/>
      <c r="E26" s="445"/>
      <c r="F26" s="445"/>
      <c r="G26" s="445"/>
      <c r="H26" s="445"/>
      <c r="I26" s="445"/>
      <c r="J26" s="445"/>
      <c r="K26" s="446"/>
    </row>
    <row r="27" spans="2:11" ht="15" customHeight="1">
      <c r="B27" s="448" t="str">
        <f ca="1">Feuil8!J100</f>
        <v>FRANKY &amp; STEIN</v>
      </c>
      <c r="C27" s="449"/>
      <c r="D27" s="448" t="str">
        <f ca="1">Feuil8!K100</f>
        <v>ARLEQUIN</v>
      </c>
      <c r="E27" s="449"/>
      <c r="F27" s="448" t="str">
        <f ca="1">Feuil8!L100</f>
        <v>DEMONOLOGUE</v>
      </c>
      <c r="G27" s="449"/>
      <c r="H27" s="448" t="str">
        <f ca="1">Feuil8!M100</f>
        <v>SORCIERE</v>
      </c>
      <c r="I27" s="449"/>
      <c r="J27" s="448" t="str">
        <f ca="1">Feuil8!N100</f>
        <v>GEL</v>
      </c>
      <c r="K27" s="449"/>
    </row>
    <row r="28" spans="2:11" ht="12" customHeight="1">
      <c r="B28" s="442" t="str">
        <f ca="1">IFERROR(INDEX(Feuil8!$B$13:B$206,MATCH($B27,Feuil8!$B$12:$B$206,0)),"")</f>
        <v>?</v>
      </c>
      <c r="C28" s="443"/>
      <c r="D28" s="442" t="str">
        <f ca="1">IFERROR(INDEX(Feuil8!$C$13:C$206,MATCH($B27,Feuil8!$B$12:$B$206,0)),"")</f>
        <v>?</v>
      </c>
      <c r="E28" s="443"/>
      <c r="F28" s="442" t="str">
        <f ca="1">IFERROR(INDEX(Feuil8!$D$13:D$206,MATCH($B27,Feuil8!$B$12:$B$206,0)),"")</f>
        <v>?</v>
      </c>
      <c r="G28" s="443"/>
      <c r="H28" s="442" t="str">
        <f ca="1">IFERROR(INDEX(Feuil8!$E$13:E$206,MATCH($B27,Feuil8!$B$12:$B$206,0)),"")</f>
        <v>?</v>
      </c>
      <c r="I28" s="443"/>
      <c r="J28" s="442" t="str">
        <f ca="1">IFERROR(INDEX(Feuil8!$F$13:F$206,MATCH($B27,Feuil8!$B$12:$B$206,0)),"")</f>
        <v>?</v>
      </c>
      <c r="K28" s="443"/>
    </row>
    <row r="29" spans="2:11" ht="12" customHeight="1">
      <c r="B29" s="425" t="s">
        <v>115</v>
      </c>
      <c r="C29" s="447"/>
      <c r="D29" s="442" t="str">
        <f ca="1">IFERROR(INDEX(Feuil8!$B$14:B$206,MATCH($B27,Feuil8!$B$12:$B$206,0)),"")</f>
        <v>MARI</v>
      </c>
      <c r="E29" s="443"/>
      <c r="F29" s="442" t="str">
        <f ca="1">IFERROR(INDEX(Feuil8!$C$14:C$206,MATCH($B27,Feuil8!$B$12:$B$206,0)),"")</f>
        <v/>
      </c>
      <c r="G29" s="443"/>
      <c r="H29" s="442" t="str">
        <f ca="1">IFERROR(INDEX(Feuil8!$D$14:D$206,MATCH($B27,Feuil8!$B$12:$B$206,0)),"")</f>
        <v/>
      </c>
      <c r="I29" s="443"/>
      <c r="J29" s="442">
        <f ca="1">IFERROR(INDEX(Feuil8!$E$14:E$206,MATCH($B27,Feuil8!$B$12:$B$206,0)),"")</f>
        <v>0</v>
      </c>
      <c r="K29" s="443"/>
    </row>
    <row r="30" spans="2:11" ht="12" customHeight="1">
      <c r="B30" s="427" t="s">
        <v>116</v>
      </c>
      <c r="C30" s="435"/>
      <c r="D30" s="429" t="str">
        <f ca="1">IFERROR(INDEX(Feuil8!$B$15:B$206,MATCH($B27,Feuil8!$B$12:$B$206,0)),"")</f>
        <v>?</v>
      </c>
      <c r="E30" s="430"/>
      <c r="F30" s="430"/>
      <c r="G30" s="431"/>
      <c r="H30" s="429" t="str">
        <f ca="1">IFERROR(INDEX(Feuil8!$E$15:E$206,MATCH($B27,Feuil8!$B$12:$B$206,0)),"")</f>
        <v>?</v>
      </c>
      <c r="I30" s="431"/>
      <c r="J30" s="429" t="str">
        <f ca="1">IFERROR(INDEX(Feuil8!$F$15:F$206,MATCH($B27,Feuil8!$B$12:$B$206,0)),"")</f>
        <v>?</v>
      </c>
      <c r="K30" s="431"/>
    </row>
    <row r="31" spans="2:11" ht="12" customHeight="1">
      <c r="B31" s="427" t="s">
        <v>117</v>
      </c>
      <c r="C31" s="435"/>
      <c r="D31" s="429" t="str">
        <f ca="1">IFERROR(INDEX(Feuil8!$B$16:B$206,MATCH($B27,Feuil8!$B$12:$B$206,0)),"")</f>
        <v>?</v>
      </c>
      <c r="E31" s="430"/>
      <c r="F31" s="430"/>
      <c r="G31" s="431"/>
      <c r="H31" s="429" t="str">
        <f ca="1">IFERROR(INDEX(Feuil8!$E$16:E$206,MATCH($B27,Feuil8!$B$12:$B$206,0)),"")</f>
        <v>?</v>
      </c>
      <c r="I31" s="431"/>
      <c r="J31" s="429" t="str">
        <f ca="1">IFERROR(INDEX(Feuil8!$F$16:F$206,MATCH($B27,Feuil8!$B$12:$B$206,0)),"")</f>
        <v>?</v>
      </c>
      <c r="K31" s="431"/>
    </row>
    <row r="32" spans="2:11" ht="12" customHeight="1">
      <c r="B32" s="425" t="s">
        <v>118</v>
      </c>
      <c r="C32" s="447"/>
      <c r="D32" s="429" t="str">
        <f ca="1">IFERROR(INDEX(Feuil8!$B$17:B$206,MATCH($B27,Feuil8!$B$12:$B$206,0)),"")</f>
        <v>?</v>
      </c>
      <c r="E32" s="430"/>
      <c r="F32" s="430"/>
      <c r="G32" s="431"/>
      <c r="H32" s="429" t="str">
        <f ca="1">IFERROR(INDEX(Feuil8!$E$17:E$206,MATCH($B27,Feuil8!$B$12:$B$206,0)),"")</f>
        <v>?</v>
      </c>
      <c r="I32" s="431"/>
      <c r="J32" s="429" t="str">
        <f ca="1">IFERROR(INDEX(Feuil8!$F$17:F$206,MATCH($B27,Feuil8!$B$12:$B$206,0)),"")</f>
        <v>?</v>
      </c>
      <c r="K32" s="431"/>
    </row>
    <row r="33" spans="2:11" ht="12" customHeight="1">
      <c r="B33" s="163"/>
      <c r="E33" s="164"/>
      <c r="G33" s="164"/>
      <c r="H33" s="154"/>
      <c r="I33" s="154"/>
      <c r="J33" s="155"/>
      <c r="K33" s="155"/>
    </row>
    <row r="34" spans="2:11" ht="12" customHeight="1">
      <c r="B34" s="444" t="s">
        <v>121</v>
      </c>
      <c r="C34" s="445"/>
      <c r="D34" s="445"/>
      <c r="E34" s="445"/>
      <c r="F34" s="445"/>
      <c r="G34" s="445"/>
      <c r="H34" s="445"/>
      <c r="I34" s="445"/>
      <c r="J34" s="445"/>
      <c r="K34" s="446"/>
    </row>
    <row r="35" spans="2:11" ht="15" customHeight="1">
      <c r="B35" s="422" t="str">
        <f ca="1">Feuil8!J101</f>
        <v>GENIE</v>
      </c>
      <c r="C35" s="423"/>
      <c r="D35" s="422" t="str">
        <f ca="1">Feuil8!K101</f>
        <v>ARLEQUIN</v>
      </c>
      <c r="E35" s="423"/>
      <c r="F35" s="422" t="str">
        <f ca="1">Feuil8!L101</f>
        <v>BAGARREUR</v>
      </c>
      <c r="G35" s="423"/>
      <c r="H35" s="422" t="str">
        <f ca="1">Feuil8!M101</f>
        <v>PISTOLERO</v>
      </c>
      <c r="I35" s="423"/>
      <c r="J35" s="422" t="str">
        <f ca="1">Feuil8!N101</f>
        <v>KOBOLD</v>
      </c>
      <c r="K35" s="423"/>
    </row>
    <row r="36" spans="2:11" ht="12" customHeight="1">
      <c r="B36" s="428" t="str">
        <f ca="1">IFERROR(INDEX(Feuil8!$B$13:B$206,MATCH($B35,Feuil8!$B$12:$B$206,0)),"")</f>
        <v>G / G</v>
      </c>
      <c r="C36" s="428"/>
      <c r="D36" s="428" t="str">
        <f ca="1">IFERROR(INDEX(Feuil8!$C$13:C$206,MATCH($B35,Feuil8!$B$12:$B$206,0)),"")</f>
        <v>G / G</v>
      </c>
      <c r="E36" s="428"/>
      <c r="F36" s="428" t="str">
        <f ca="1">IFERROR(INDEX(Feuil8!$D$13:D$206,MATCH($B35,Feuil8!$B$12:$B$206,0)),"")</f>
        <v>G / D</v>
      </c>
      <c r="G36" s="428"/>
      <c r="H36" s="428" t="str">
        <f ca="1">IFERROR(INDEX(Feuil8!$E$13:E$206,MATCH($B35,Feuil8!$B$12:$B$206,0)),"")</f>
        <v>G / D</v>
      </c>
      <c r="I36" s="428"/>
      <c r="J36" s="428" t="str">
        <f ca="1">IFERROR(INDEX(Feuil8!$F$13:F$206,MATCH($B35,Feuil8!$B$12:$B$206,0)),"")</f>
        <v>G / G</v>
      </c>
      <c r="K36" s="428"/>
    </row>
    <row r="37" spans="2:11" ht="12" customHeight="1">
      <c r="B37" s="424" t="s">
        <v>115</v>
      </c>
      <c r="C37" s="425"/>
      <c r="D37" s="428" t="str">
        <f ca="1">IFERROR(INDEX(Feuil8!$B$14:B$206,MATCH($B35,Feuil8!$B$12:$B$206,0)),"")</f>
        <v>SIRENE</v>
      </c>
      <c r="E37" s="428"/>
      <c r="F37" s="428" t="str">
        <f ca="1">IFERROR(INDEX(Feuil8!$C$14:C$206,MATCH($B35,Feuil8!$B$12:$B$206,0)),"")</f>
        <v/>
      </c>
      <c r="G37" s="428"/>
      <c r="H37" s="428" t="str">
        <f ca="1">IFERROR(INDEX(Feuil8!$D$14:D$206,MATCH($B35,Feuil8!$B$12:$B$206,0)),"")</f>
        <v/>
      </c>
      <c r="I37" s="428"/>
      <c r="J37" s="428">
        <f ca="1">IFERROR(INDEX(Feuil8!$E$14:E$206,MATCH($B35,Feuil8!$B$12:$B$206,0)),"")</f>
        <v>0</v>
      </c>
      <c r="K37" s="428"/>
    </row>
    <row r="38" spans="2:11" ht="12" customHeight="1">
      <c r="B38" s="426" t="s">
        <v>116</v>
      </c>
      <c r="C38" s="427"/>
      <c r="D38" s="429" t="str">
        <f ca="1">IFERROR(INDEX(Feuil8!$B$15:B$206,MATCH($B35,Feuil8!$B$12:$B$206,0)),"")</f>
        <v>ARC DE MAITRE</v>
      </c>
      <c r="E38" s="430"/>
      <c r="F38" s="430"/>
      <c r="G38" s="431"/>
      <c r="H38" s="432" t="str">
        <f ca="1">IFERROR(INDEX(Feuil8!$E$15:E$206,MATCH($B35,Feuil8!$B$12:$B$206,0)),"")</f>
        <v>MAGIE</v>
      </c>
      <c r="I38" s="432"/>
      <c r="J38" s="432" t="str">
        <f ca="1">IFERROR(INDEX(Feuil8!$F$15:F$206,MATCH($B35,Feuil8!$B$12:$B$206,0)),"")</f>
        <v>TENEBRES</v>
      </c>
      <c r="K38" s="432"/>
    </row>
    <row r="39" spans="2:11" ht="12" customHeight="1">
      <c r="B39" s="426" t="s">
        <v>117</v>
      </c>
      <c r="C39" s="427"/>
      <c r="D39" s="429" t="str">
        <f ca="1">IFERROR(INDEX(Feuil8!$B$16:B$206,MATCH($B35,Feuil8!$B$12:$B$206,0)),"")</f>
        <v>COTTE DE MAILLES</v>
      </c>
      <c r="E39" s="430"/>
      <c r="F39" s="430"/>
      <c r="G39" s="431"/>
      <c r="H39" s="432" t="str">
        <f ca="1">IFERROR(INDEX(Feuil8!$E$16:E$206,MATCH($B35,Feuil8!$B$12:$B$206,0)),"")</f>
        <v>TECHNO</v>
      </c>
      <c r="I39" s="432"/>
      <c r="J39" s="432" t="str">
        <f ca="1">IFERROR(INDEX(Feuil8!$F$16:F$206,MATCH($B35,Feuil8!$B$12:$B$206,0)),"")</f>
        <v>TENEBRES</v>
      </c>
      <c r="K39" s="432"/>
    </row>
    <row r="40" spans="2:11" ht="12" customHeight="1">
      <c r="B40" s="424" t="s">
        <v>118</v>
      </c>
      <c r="C40" s="425"/>
      <c r="D40" s="429" t="str">
        <f ca="1">IFERROR(INDEX(Feuil8!$B$17:B$206,MATCH($B35,Feuil8!$B$12:$B$206,0)),"")</f>
        <v>AMULETTE DE CELERITE</v>
      </c>
      <c r="E40" s="430"/>
      <c r="F40" s="430"/>
      <c r="G40" s="431"/>
      <c r="H40" s="432" t="str">
        <f ca="1">IFERROR(INDEX(Feuil8!$E$17:E$206,MATCH($B35,Feuil8!$B$12:$B$206,0)),"")</f>
        <v>MAGIE</v>
      </c>
      <c r="I40" s="432"/>
      <c r="J40" s="432" t="str">
        <f ca="1">IFERROR(INDEX(Feuil8!$F$17:F$206,MATCH($B35,Feuil8!$B$12:$B$206,0)),"")</f>
        <v>TENEBRES</v>
      </c>
      <c r="K40" s="432"/>
    </row>
    <row r="41" spans="2:11" ht="12" customHeight="1"/>
    <row r="42" spans="2:11" ht="12" customHeight="1">
      <c r="B42" s="444" t="s">
        <v>122</v>
      </c>
      <c r="C42" s="445"/>
      <c r="D42" s="445"/>
      <c r="E42" s="445"/>
      <c r="F42" s="445"/>
      <c r="G42" s="445"/>
      <c r="H42" s="445"/>
      <c r="I42" s="445"/>
      <c r="J42" s="445"/>
      <c r="K42" s="446"/>
    </row>
    <row r="43" spans="2:11" ht="15" customHeight="1">
      <c r="B43" s="422" t="str">
        <f ca="1">Feuil8!J102</f>
        <v>METEORE</v>
      </c>
      <c r="C43" s="423"/>
      <c r="D43" s="422" t="str">
        <f ca="1">Feuil8!K102</f>
        <v>ARLEQUIN</v>
      </c>
      <c r="E43" s="423"/>
      <c r="F43" s="422" t="str">
        <f ca="1">Feuil8!L102</f>
        <v>DEMONOLOGUE</v>
      </c>
      <c r="G43" s="423"/>
      <c r="H43" s="422" t="str">
        <f ca="1">Feuil8!M102</f>
        <v>KOBOLD</v>
      </c>
      <c r="I43" s="423"/>
      <c r="J43" s="422" t="str">
        <f ca="1">Feuil8!N102</f>
        <v>MAGE G.</v>
      </c>
      <c r="K43" s="423"/>
    </row>
    <row r="44" spans="2:11" ht="12" customHeight="1">
      <c r="B44" s="428" t="str">
        <f ca="1">IFERROR(INDEX(Feuil8!$B$13:B$206,MATCH($B43,Feuil8!$B$12:$B$206,0)),"")</f>
        <v>D / G</v>
      </c>
      <c r="C44" s="428"/>
      <c r="D44" s="428" t="str">
        <f ca="1">IFERROR(INDEX(Feuil8!$C$13:C$206,MATCH($B43,Feuil8!$B$12:$B$206,0)),"")</f>
        <v>G /  D</v>
      </c>
      <c r="E44" s="428"/>
      <c r="F44" s="428" t="str">
        <f ca="1">IFERROR(INDEX(Feuil8!$D$13:D$206,MATCH($B43,Feuil8!$B$12:$B$206,0)),"")</f>
        <v>G / D</v>
      </c>
      <c r="G44" s="428"/>
      <c r="H44" s="428" t="str">
        <f ca="1">IFERROR(INDEX(Feuil8!$E$13:E$206,MATCH($B43,Feuil8!$B$12:$B$206,0)),"")</f>
        <v>G / G</v>
      </c>
      <c r="I44" s="428"/>
      <c r="J44" s="428" t="str">
        <f ca="1">IFERROR(INDEX(Feuil8!$F$13:F$206,MATCH($B43,Feuil8!$B$12:$B$206,0)),"")</f>
        <v>G / D / D</v>
      </c>
      <c r="K44" s="428"/>
    </row>
    <row r="45" spans="2:11" ht="12" customHeight="1">
      <c r="B45" s="424" t="s">
        <v>115</v>
      </c>
      <c r="C45" s="425"/>
      <c r="D45" s="428" t="str">
        <f ca="1">IFERROR(INDEX(Feuil8!$B$14:B$206,MATCH($B43,Feuil8!$B$12:$B$206,0)),"")</f>
        <v>MARI</v>
      </c>
      <c r="E45" s="428"/>
      <c r="F45" s="428" t="str">
        <f ca="1">IFERROR(INDEX(Feuil8!$C$14:C$206,MATCH($B43,Feuil8!$B$12:$B$206,0)),"")</f>
        <v>GIVRA</v>
      </c>
      <c r="G45" s="428"/>
      <c r="H45" s="428" t="str">
        <f ca="1">IFERROR(INDEX(Feuil8!$D$14:D$206,MATCH($B43,Feuil8!$B$12:$B$206,0)),"")</f>
        <v/>
      </c>
      <c r="I45" s="428"/>
      <c r="J45" s="428">
        <f ca="1">IFERROR(INDEX(Feuil8!$E$14:E$206,MATCH($B43,Feuil8!$B$12:$B$206,0)),"")</f>
        <v>0</v>
      </c>
      <c r="K45" s="428"/>
    </row>
    <row r="46" spans="2:11" ht="12" customHeight="1">
      <c r="B46" s="426" t="s">
        <v>116</v>
      </c>
      <c r="C46" s="427"/>
      <c r="D46" s="429" t="str">
        <f ca="1">IFERROR(INDEX(Feuil8!$B$15:B$206,MATCH($B43,Feuil8!$B$12:$B$206,0)),"")</f>
        <v>EPEE DE CHEVALIER</v>
      </c>
      <c r="E46" s="430"/>
      <c r="F46" s="430"/>
      <c r="G46" s="431"/>
      <c r="H46" s="432" t="str">
        <f ca="1">IFERROR(INDEX(Feuil8!$E$15:E$206,MATCH($B43,Feuil8!$B$12:$B$206,0)),"")</f>
        <v>MAGIE</v>
      </c>
      <c r="I46" s="432"/>
      <c r="J46" s="432" t="str">
        <f ca="1">IFERROR(INDEX(Feuil8!$F$15:F$206,MATCH($B43,Feuil8!$B$12:$B$206,0)),"")</f>
        <v>TENEBRES</v>
      </c>
      <c r="K46" s="432"/>
    </row>
    <row r="47" spans="2:11" ht="12" customHeight="1">
      <c r="B47" s="426" t="s">
        <v>117</v>
      </c>
      <c r="C47" s="427"/>
      <c r="D47" s="429" t="str">
        <f ca="1">IFERROR(INDEX(Feuil8!$B$16:B$206,MATCH($B43,Feuil8!$B$12:$B$206,0)),"")</f>
        <v>COTTE DE MAILLES</v>
      </c>
      <c r="E47" s="430"/>
      <c r="F47" s="430"/>
      <c r="G47" s="431"/>
      <c r="H47" s="432" t="str">
        <f ca="1">IFERROR(INDEX(Feuil8!$E$16:E$206,MATCH($B43,Feuil8!$B$12:$B$206,0)),"")</f>
        <v>MAGIE</v>
      </c>
      <c r="I47" s="432"/>
      <c r="J47" s="432" t="str">
        <f ca="1">IFERROR(INDEX(Feuil8!$F$16:F$206,MATCH($B43,Feuil8!$B$12:$B$206,0)),"")</f>
        <v>TENEBRES</v>
      </c>
      <c r="K47" s="432"/>
    </row>
    <row r="48" spans="2:11" ht="12" customHeight="1">
      <c r="B48" s="424" t="s">
        <v>118</v>
      </c>
      <c r="C48" s="425"/>
      <c r="D48" s="429" t="str">
        <f ca="1">IFERROR(INDEX(Feuil8!$B$17:B$206,MATCH($B43,Feuil8!$B$12:$B$206,0)),"")</f>
        <v>AMULETTE DE CELERITE</v>
      </c>
      <c r="E48" s="430"/>
      <c r="F48" s="430"/>
      <c r="G48" s="431"/>
      <c r="H48" s="432" t="str">
        <f ca="1">IFERROR(INDEX(Feuil8!$E$17:E$206,MATCH($B43,Feuil8!$B$12:$B$206,0)),"")</f>
        <v>MAGIE</v>
      </c>
      <c r="I48" s="432"/>
      <c r="J48" s="432" t="str">
        <f ca="1">IFERROR(INDEX(Feuil8!$F$17:F$206,MATCH($B43,Feuil8!$B$12:$B$206,0)),"")</f>
        <v>TENEBRES</v>
      </c>
      <c r="K48" s="432"/>
    </row>
    <row r="49" spans="2:11" ht="12" customHeight="1">
      <c r="B49" s="163"/>
      <c r="K49" s="165"/>
    </row>
    <row r="50" spans="2:11" ht="12" customHeight="1">
      <c r="B50" s="444" t="s">
        <v>123</v>
      </c>
      <c r="C50" s="445"/>
      <c r="D50" s="445"/>
      <c r="E50" s="445"/>
      <c r="F50" s="445"/>
      <c r="G50" s="445"/>
      <c r="H50" s="445"/>
      <c r="I50" s="445"/>
      <c r="J50" s="445"/>
      <c r="K50" s="446"/>
    </row>
    <row r="51" spans="2:11" ht="15" customHeight="1">
      <c r="B51" s="422" t="str">
        <f ca="1">Feuil8!J103</f>
        <v>BARDE</v>
      </c>
      <c r="C51" s="423"/>
      <c r="D51" s="422" t="str">
        <f ca="1">Feuil8!K103</f>
        <v>ARLEQUIN</v>
      </c>
      <c r="E51" s="423"/>
      <c r="F51" s="422" t="str">
        <f ca="1">Feuil8!L103</f>
        <v>DEMONOLOGUE</v>
      </c>
      <c r="G51" s="423"/>
      <c r="H51" s="422" t="str">
        <f ca="1">Feuil8!M103</f>
        <v>KOBOLD</v>
      </c>
      <c r="I51" s="423"/>
      <c r="J51" s="422" t="str">
        <f ca="1">Feuil8!N103</f>
        <v>INVOCATEUR</v>
      </c>
      <c r="K51" s="423"/>
    </row>
    <row r="52" spans="2:11" ht="12" customHeight="1">
      <c r="B52" s="428" t="str">
        <f ca="1">IFERROR(INDEX(Feuil8!$B$13:B$206,MATCH($B51,Feuil8!$B$12:$B$206,0)),"")</f>
        <v>G / D</v>
      </c>
      <c r="C52" s="428"/>
      <c r="D52" s="428" t="str">
        <f ca="1">IFERROR(INDEX(Feuil8!$C$13:C$206,MATCH($B51,Feuil8!$B$12:$B$206,0)),"")</f>
        <v>G / G</v>
      </c>
      <c r="E52" s="428"/>
      <c r="F52" s="428" t="str">
        <f ca="1">IFERROR(INDEX(Feuil8!$D$13:D$206,MATCH($B51,Feuil8!$B$12:$B$206,0)),"")</f>
        <v>G / G</v>
      </c>
      <c r="G52" s="428"/>
      <c r="H52" s="428" t="str">
        <f ca="1">IFERROR(INDEX(Feuil8!$E$13:E$206,MATCH($B51,Feuil8!$B$12:$B$206,0)),"")</f>
        <v>G / G</v>
      </c>
      <c r="I52" s="428"/>
      <c r="J52" s="428" t="str">
        <f ca="1">IFERROR(INDEX(Feuil8!$F$13:F$206,MATCH($B51,Feuil8!$B$12:$B$206,0)),"")</f>
        <v>G / D</v>
      </c>
      <c r="K52" s="428"/>
    </row>
    <row r="53" spans="2:11" ht="12" customHeight="1">
      <c r="B53" s="424" t="s">
        <v>115</v>
      </c>
      <c r="C53" s="425"/>
      <c r="D53" s="428" t="str">
        <f ca="1">IFERROR(INDEX(Feuil8!$B$14:B$206,MATCH($B51,Feuil8!$B$12:$B$206,0)),"")</f>
        <v>CROC-FEU</v>
      </c>
      <c r="E53" s="428"/>
      <c r="F53" s="428" t="str">
        <f ca="1">IFERROR(INDEX(Feuil8!$C$14:C$206,MATCH($B51,Feuil8!$B$12:$B$206,0)),"")</f>
        <v/>
      </c>
      <c r="G53" s="428"/>
      <c r="H53" s="428" t="str">
        <f ca="1">IFERROR(INDEX(Feuil8!$D$14:D$206,MATCH($B51,Feuil8!$B$12:$B$206,0)),"")</f>
        <v/>
      </c>
      <c r="I53" s="428"/>
      <c r="J53" s="428">
        <f ca="1">IFERROR(INDEX(Feuil8!$E$14:E$206,MATCH($B51,Feuil8!$B$12:$B$206,0)),"")</f>
        <v>0</v>
      </c>
      <c r="K53" s="428"/>
    </row>
    <row r="54" spans="2:11" ht="12" customHeight="1">
      <c r="B54" s="426" t="s">
        <v>116</v>
      </c>
      <c r="C54" s="427"/>
      <c r="D54" s="429" t="str">
        <f ca="1">IFERROR(INDEX(Feuil8!$B$15:B$206,MATCH($B51,Feuil8!$B$12:$B$206,0)),"")</f>
        <v>EPEE DE CHEVALIER</v>
      </c>
      <c r="E54" s="430"/>
      <c r="F54" s="430"/>
      <c r="G54" s="431"/>
      <c r="H54" s="432" t="str">
        <f ca="1">IFERROR(INDEX(Feuil8!$E$15:E$206,MATCH($B51,Feuil8!$B$12:$B$206,0)),"")</f>
        <v>LUMIERE</v>
      </c>
      <c r="I54" s="432"/>
      <c r="J54" s="432" t="str">
        <f ca="1">IFERROR(INDEX(Feuil8!$F$15:F$206,MATCH($B51,Feuil8!$B$12:$B$206,0)),"")</f>
        <v>TENEBRES</v>
      </c>
      <c r="K54" s="432"/>
    </row>
    <row r="55" spans="2:11" ht="12" customHeight="1">
      <c r="B55" s="426" t="s">
        <v>117</v>
      </c>
      <c r="C55" s="427"/>
      <c r="D55" s="429" t="str">
        <f ca="1">IFERROR(INDEX(Feuil8!$B$16:B$206,MATCH($B51,Feuil8!$B$12:$B$206,0)),"")</f>
        <v>ARMURE DE CHEVALIER</v>
      </c>
      <c r="E55" s="430"/>
      <c r="F55" s="430"/>
      <c r="G55" s="431"/>
      <c r="H55" s="432" t="str">
        <f ca="1">IFERROR(INDEX(Feuil8!$E$16:E$206,MATCH($B51,Feuil8!$B$12:$B$206,0)),"")</f>
        <v>LUMIERE</v>
      </c>
      <c r="I55" s="432"/>
      <c r="J55" s="432" t="str">
        <f ca="1">IFERROR(INDEX(Feuil8!$F$16:F$206,MATCH($B51,Feuil8!$B$12:$B$206,0)),"")</f>
        <v>TENEBRES</v>
      </c>
      <c r="K55" s="432"/>
    </row>
    <row r="56" spans="2:11" ht="12" customHeight="1">
      <c r="B56" s="424" t="s">
        <v>118</v>
      </c>
      <c r="C56" s="425"/>
      <c r="D56" s="429" t="str">
        <f ca="1">IFERROR(INDEX(Feuil8!$B$17:B$206,MATCH($B51,Feuil8!$B$12:$B$206,0)),"")</f>
        <v>AMULETTE DE CELERITE</v>
      </c>
      <c r="E56" s="430"/>
      <c r="F56" s="430"/>
      <c r="G56" s="431"/>
      <c r="H56" s="432" t="str">
        <f ca="1">IFERROR(INDEX(Feuil8!$E$17:E$206,MATCH($B51,Feuil8!$B$12:$B$206,0)),"")</f>
        <v>LUMIERE</v>
      </c>
      <c r="I56" s="432"/>
      <c r="J56" s="432" t="str">
        <f ca="1">IFERROR(INDEX(Feuil8!$F$17:F$206,MATCH($B51,Feuil8!$B$12:$B$206,0)),"")</f>
        <v>TENEBRES</v>
      </c>
      <c r="K56" s="432"/>
    </row>
    <row r="57" spans="2:11" ht="7.5" customHeight="1">
      <c r="B57" s="163"/>
      <c r="E57" s="164"/>
      <c r="G57" s="164"/>
      <c r="H57" s="154"/>
      <c r="I57" s="154"/>
      <c r="J57" s="155"/>
      <c r="K57" s="155"/>
    </row>
    <row r="59" spans="2:11" ht="15" hidden="1" customHeight="1">
      <c r="B59" s="156"/>
      <c r="K59" s="157"/>
    </row>
    <row r="60" spans="2:11" ht="15" hidden="1" customHeight="1">
      <c r="B60" s="156"/>
      <c r="E60" s="153"/>
      <c r="G60" s="153"/>
      <c r="H60" s="154"/>
      <c r="I60" s="154"/>
      <c r="J60" s="155"/>
      <c r="K60" s="155"/>
    </row>
    <row r="62" spans="2:11" ht="15" hidden="1" customHeight="1">
      <c r="B62" s="156"/>
      <c r="K62" s="157"/>
    </row>
    <row r="63" spans="2:11" ht="15" hidden="1" customHeight="1">
      <c r="B63" s="156"/>
      <c r="E63" s="153"/>
      <c r="G63" s="153"/>
      <c r="H63" s="154"/>
      <c r="I63" s="154"/>
      <c r="J63" s="155"/>
      <c r="K63" s="155"/>
    </row>
    <row r="65" spans="2:11" ht="15" hidden="1" customHeight="1">
      <c r="B65" s="156"/>
      <c r="K65" s="157"/>
    </row>
    <row r="66" spans="2:11" ht="15" hidden="1" customHeight="1">
      <c r="B66" s="156"/>
      <c r="E66" s="153"/>
      <c r="G66" s="153"/>
      <c r="H66" s="154"/>
      <c r="I66" s="154"/>
      <c r="J66" s="155"/>
      <c r="K66" s="155"/>
    </row>
  </sheetData>
  <sheetProtection password="B7C2" sheet="1" objects="1" scenarios="1" selectLockedCells="1"/>
  <mergeCells count="163">
    <mergeCell ref="D54:G54"/>
    <mergeCell ref="D55:G55"/>
    <mergeCell ref="D56:G56"/>
    <mergeCell ref="H38:I38"/>
    <mergeCell ref="J38:K38"/>
    <mergeCell ref="H39:I39"/>
    <mergeCell ref="J39:K39"/>
    <mergeCell ref="H40:I40"/>
    <mergeCell ref="J40:K40"/>
    <mergeCell ref="H46:I46"/>
    <mergeCell ref="J46:K46"/>
    <mergeCell ref="H47:I47"/>
    <mergeCell ref="J47:K47"/>
    <mergeCell ref="H48:I48"/>
    <mergeCell ref="J48:K48"/>
    <mergeCell ref="H54:I54"/>
    <mergeCell ref="J54:K54"/>
    <mergeCell ref="H55:I55"/>
    <mergeCell ref="J55:K55"/>
    <mergeCell ref="H56:I56"/>
    <mergeCell ref="J56:K56"/>
    <mergeCell ref="D45:E45"/>
    <mergeCell ref="F45:G45"/>
    <mergeCell ref="H45:I45"/>
    <mergeCell ref="D23:G23"/>
    <mergeCell ref="D24:G24"/>
    <mergeCell ref="H23:I23"/>
    <mergeCell ref="J23:K23"/>
    <mergeCell ref="H24:I24"/>
    <mergeCell ref="J24:K24"/>
    <mergeCell ref="B39:C39"/>
    <mergeCell ref="H37:I37"/>
    <mergeCell ref="J37:K37"/>
    <mergeCell ref="H31:I31"/>
    <mergeCell ref="J30:K30"/>
    <mergeCell ref="J31:K31"/>
    <mergeCell ref="J32:K32"/>
    <mergeCell ref="H27:I27"/>
    <mergeCell ref="J27:K27"/>
    <mergeCell ref="D27:E27"/>
    <mergeCell ref="D31:G31"/>
    <mergeCell ref="D32:G32"/>
    <mergeCell ref="H30:I30"/>
    <mergeCell ref="H32:I32"/>
    <mergeCell ref="B36:C36"/>
    <mergeCell ref="D36:E36"/>
    <mergeCell ref="F36:G36"/>
    <mergeCell ref="H36:I36"/>
    <mergeCell ref="J45:K45"/>
    <mergeCell ref="D53:E53"/>
    <mergeCell ref="F53:G53"/>
    <mergeCell ref="H53:I53"/>
    <mergeCell ref="J53:K53"/>
    <mergeCell ref="J52:K52"/>
    <mergeCell ref="D51:E51"/>
    <mergeCell ref="F51:G51"/>
    <mergeCell ref="D38:G38"/>
    <mergeCell ref="D39:G39"/>
    <mergeCell ref="D40:G40"/>
    <mergeCell ref="D46:G46"/>
    <mergeCell ref="D47:G47"/>
    <mergeCell ref="D48:G48"/>
    <mergeCell ref="J36:K36"/>
    <mergeCell ref="B44:C44"/>
    <mergeCell ref="H44:I44"/>
    <mergeCell ref="J44:K44"/>
    <mergeCell ref="B42:K42"/>
    <mergeCell ref="B43:C43"/>
    <mergeCell ref="D43:E43"/>
    <mergeCell ref="F43:G43"/>
    <mergeCell ref="H43:I43"/>
    <mergeCell ref="J43:K43"/>
    <mergeCell ref="B37:C37"/>
    <mergeCell ref="B38:C38"/>
    <mergeCell ref="B55:C55"/>
    <mergeCell ref="B56:C56"/>
    <mergeCell ref="B20:C20"/>
    <mergeCell ref="H20:I20"/>
    <mergeCell ref="J20:K20"/>
    <mergeCell ref="B28:C28"/>
    <mergeCell ref="D28:E28"/>
    <mergeCell ref="B50:K50"/>
    <mergeCell ref="B51:C51"/>
    <mergeCell ref="H51:I51"/>
    <mergeCell ref="J51:K51"/>
    <mergeCell ref="B53:C53"/>
    <mergeCell ref="B52:C52"/>
    <mergeCell ref="D52:E52"/>
    <mergeCell ref="F52:G52"/>
    <mergeCell ref="H52:I52"/>
    <mergeCell ref="H28:I28"/>
    <mergeCell ref="J28:K28"/>
    <mergeCell ref="B29:C29"/>
    <mergeCell ref="D30:G30"/>
    <mergeCell ref="B46:C46"/>
    <mergeCell ref="B47:C47"/>
    <mergeCell ref="B48:C48"/>
    <mergeCell ref="F27:G27"/>
    <mergeCell ref="B13:C13"/>
    <mergeCell ref="D13:E13"/>
    <mergeCell ref="F13:G13"/>
    <mergeCell ref="B34:K34"/>
    <mergeCell ref="B35:C35"/>
    <mergeCell ref="D35:E35"/>
    <mergeCell ref="H13:I13"/>
    <mergeCell ref="B23:C23"/>
    <mergeCell ref="J15:K15"/>
    <mergeCell ref="B16:C16"/>
    <mergeCell ref="D16:E16"/>
    <mergeCell ref="B32:C32"/>
    <mergeCell ref="F16:G16"/>
    <mergeCell ref="H16:I16"/>
    <mergeCell ref="J16:K16"/>
    <mergeCell ref="B26:K26"/>
    <mergeCell ref="B27:C27"/>
    <mergeCell ref="D20:E20"/>
    <mergeCell ref="F20:G20"/>
    <mergeCell ref="B18:K18"/>
    <mergeCell ref="B19:C19"/>
    <mergeCell ref="B24:C24"/>
    <mergeCell ref="B30:C30"/>
    <mergeCell ref="F28:G28"/>
    <mergeCell ref="B2:K9"/>
    <mergeCell ref="B10:K11"/>
    <mergeCell ref="B54:C54"/>
    <mergeCell ref="D44:E44"/>
    <mergeCell ref="F44:G44"/>
    <mergeCell ref="B45:C45"/>
    <mergeCell ref="B40:C40"/>
    <mergeCell ref="B31:C31"/>
    <mergeCell ref="J13:K13"/>
    <mergeCell ref="D14:E14"/>
    <mergeCell ref="F14:G14"/>
    <mergeCell ref="H14:I14"/>
    <mergeCell ref="J14:K14"/>
    <mergeCell ref="B12:K12"/>
    <mergeCell ref="B14:C14"/>
    <mergeCell ref="D29:E29"/>
    <mergeCell ref="F29:G29"/>
    <mergeCell ref="H29:I29"/>
    <mergeCell ref="J29:K29"/>
    <mergeCell ref="D37:E37"/>
    <mergeCell ref="F37:G37"/>
    <mergeCell ref="F35:G35"/>
    <mergeCell ref="H35:I35"/>
    <mergeCell ref="J35:K35"/>
    <mergeCell ref="B15:C15"/>
    <mergeCell ref="D15:E15"/>
    <mergeCell ref="F15:G15"/>
    <mergeCell ref="H15:I15"/>
    <mergeCell ref="F19:G19"/>
    <mergeCell ref="H19:I19"/>
    <mergeCell ref="J19:K19"/>
    <mergeCell ref="B21:C21"/>
    <mergeCell ref="B22:C22"/>
    <mergeCell ref="D21:E21"/>
    <mergeCell ref="F21:G21"/>
    <mergeCell ref="H21:I21"/>
    <mergeCell ref="J21:K21"/>
    <mergeCell ref="D22:G22"/>
    <mergeCell ref="H22:I22"/>
    <mergeCell ref="J22:K22"/>
    <mergeCell ref="D19:E19"/>
  </mergeCells>
  <conditionalFormatting sqref="B14:K14 B16:K16">
    <cfRule type="containsText" dxfId="46" priority="29" operator="containsText" text="AUCUNE">
      <formula>NOT(ISERROR(SEARCH("AUCUNE",B14)))</formula>
    </cfRule>
  </conditionalFormatting>
  <conditionalFormatting sqref="B18:K56">
    <cfRule type="containsText" dxfId="45" priority="1" operator="containsText" text="GIVRA">
      <formula>NOT(ISERROR(SEARCH("GIVRA",B18)))</formula>
    </cfRule>
    <cfRule type="containsText" dxfId="44" priority="2" operator="containsText" text="GADGET">
      <formula>NOT(ISERROR(SEARCH("GADGET",B18)))</formula>
    </cfRule>
    <cfRule type="containsText" dxfId="43" priority="3" operator="containsText" text="MARI">
      <formula>NOT(ISERROR(SEARCH("MARI",B18)))</formula>
    </cfRule>
    <cfRule type="containsText" dxfId="42" priority="4" operator="containsText" text="CROC-FEU">
      <formula>NOT(ISERROR(SEARCH("CROC-FEU",B18)))</formula>
    </cfRule>
    <cfRule type="containsText" dxfId="41" priority="5" operator="containsText" text="TENEBRES">
      <formula>NOT(ISERROR(SEARCH("TENEBRES",B18)))</formula>
    </cfRule>
    <cfRule type="containsText" dxfId="40" priority="6" operator="containsText" text="MAGIE">
      <formula>NOT(ISERROR(SEARCH("MAGIE",B18)))</formula>
    </cfRule>
    <cfRule type="containsText" dxfId="39" priority="7" operator="containsText" text="TECHNO">
      <formula>NOT(ISERROR(SEARCH("TECHNO",B18)))</formula>
    </cfRule>
    <cfRule type="containsText" dxfId="38" priority="8" operator="containsText" text="LUMIERE">
      <formula>NOT(ISERROR(SEARCH("LUMIERE",B18)))</formula>
    </cfRule>
    <cfRule type="containsText" dxfId="37" priority="9" operator="containsText" text="FORET">
      <formula>NOT(ISERROR(SEARCH("FORET",B18)))</formula>
    </cfRule>
  </conditionalFormatting>
  <hyperlinks>
    <hyperlink ref="B10:J11" r:id="rId1" display="EN CLIQUANT SUR LE LOGO DISCORD, TU REJOINS LE SERVEUR MG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Feuil8!$B$7:$AL$7</xm:f>
          </x14:formula1>
          <xm:sqref>B14:K14 B16:K16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00B050"/>
  </sheetPr>
  <dimension ref="A1:AZ304"/>
  <sheetViews>
    <sheetView zoomScale="72" zoomScaleNormal="72" workbookViewId="0"/>
  </sheetViews>
  <sheetFormatPr baseColWidth="10" defaultColWidth="11.28515625" defaultRowHeight="15"/>
  <cols>
    <col min="1" max="1" width="14.85546875" style="213" customWidth="1"/>
    <col min="2" max="4" width="11.28515625" style="213"/>
    <col min="5" max="7" width="11.5703125" style="213" customWidth="1"/>
    <col min="8" max="8" width="11.28515625" style="213"/>
    <col min="9" max="9" width="15.7109375" style="213" bestFit="1" customWidth="1"/>
    <col min="10" max="11" width="11.28515625" style="213"/>
    <col min="12" max="12" width="16.7109375" style="213" customWidth="1"/>
    <col min="13" max="16" width="11.28515625" style="213"/>
    <col min="17" max="17" width="15.28515625" style="213" bestFit="1" customWidth="1"/>
    <col min="18" max="22" width="11.28515625" style="213"/>
    <col min="23" max="23" width="10.28515625" style="213" customWidth="1"/>
    <col min="24" max="25" width="13.140625" style="213" bestFit="1" customWidth="1"/>
    <col min="26" max="26" width="12.140625" style="213" customWidth="1"/>
    <col min="27" max="27" width="11.7109375" style="213" customWidth="1"/>
    <col min="28" max="28" width="12.28515625" style="213" customWidth="1"/>
    <col min="29" max="29" width="14.140625" style="213" customWidth="1"/>
    <col min="30" max="30" width="14.7109375" style="213" bestFit="1" customWidth="1"/>
    <col min="31" max="31" width="13.7109375" style="213" bestFit="1" customWidth="1"/>
    <col min="32" max="16384" width="11.28515625" style="213"/>
  </cols>
  <sheetData>
    <row r="1" spans="1:52">
      <c r="A1" s="210"/>
      <c r="B1" s="211">
        <v>1</v>
      </c>
      <c r="C1" s="211">
        <v>2</v>
      </c>
      <c r="D1" s="211">
        <v>3</v>
      </c>
      <c r="E1" s="211">
        <v>4</v>
      </c>
      <c r="F1" s="211">
        <v>5</v>
      </c>
      <c r="G1" s="211">
        <v>6</v>
      </c>
      <c r="H1" s="211">
        <v>7</v>
      </c>
      <c r="I1" s="211">
        <v>8</v>
      </c>
      <c r="J1" s="211">
        <v>9</v>
      </c>
      <c r="K1" s="211">
        <v>10</v>
      </c>
      <c r="L1" s="211">
        <v>11</v>
      </c>
      <c r="M1" s="211">
        <v>12</v>
      </c>
      <c r="N1" s="211">
        <v>13</v>
      </c>
      <c r="O1" s="211">
        <v>14</v>
      </c>
      <c r="P1" s="211">
        <v>15</v>
      </c>
      <c r="Q1" s="211">
        <v>16</v>
      </c>
      <c r="R1" s="211">
        <v>17</v>
      </c>
      <c r="S1" s="211">
        <v>18</v>
      </c>
      <c r="T1" s="211">
        <v>19</v>
      </c>
      <c r="U1" s="211">
        <v>20</v>
      </c>
      <c r="V1" s="211">
        <v>21</v>
      </c>
      <c r="W1" s="211">
        <v>22</v>
      </c>
      <c r="X1" s="211">
        <v>23</v>
      </c>
      <c r="Y1" s="211">
        <v>24</v>
      </c>
      <c r="Z1" s="211">
        <v>25</v>
      </c>
      <c r="AA1" s="211">
        <v>26</v>
      </c>
      <c r="AB1" s="211">
        <v>27</v>
      </c>
      <c r="AC1" s="211">
        <v>28</v>
      </c>
      <c r="AD1" s="211">
        <v>29</v>
      </c>
      <c r="AE1" s="211">
        <v>30</v>
      </c>
      <c r="AF1" s="211">
        <v>31</v>
      </c>
      <c r="AG1" s="211">
        <v>32</v>
      </c>
      <c r="AH1" s="211">
        <v>33</v>
      </c>
      <c r="AI1" s="211">
        <v>34</v>
      </c>
      <c r="AJ1" s="211">
        <v>35</v>
      </c>
      <c r="AK1" s="211">
        <v>36</v>
      </c>
      <c r="AL1" s="211">
        <v>37</v>
      </c>
      <c r="AM1" s="212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212"/>
      <c r="AY1" s="212"/>
      <c r="AZ1" s="212"/>
    </row>
    <row r="2" spans="1:52">
      <c r="A2" s="308" t="s">
        <v>174</v>
      </c>
      <c r="B2" s="211" t="s">
        <v>78</v>
      </c>
      <c r="C2" s="211" t="s">
        <v>48</v>
      </c>
      <c r="D2" s="211" t="s">
        <v>181</v>
      </c>
      <c r="E2" s="211" t="s">
        <v>159</v>
      </c>
      <c r="F2" s="211" t="s">
        <v>63</v>
      </c>
      <c r="G2" s="211" t="s">
        <v>58</v>
      </c>
      <c r="H2" s="211" t="s">
        <v>70</v>
      </c>
      <c r="I2" s="211" t="s">
        <v>71</v>
      </c>
      <c r="J2" s="211" t="s">
        <v>144</v>
      </c>
      <c r="K2" s="211" t="s">
        <v>132</v>
      </c>
      <c r="L2" s="211" t="s">
        <v>232</v>
      </c>
      <c r="M2" s="211" t="s">
        <v>138</v>
      </c>
      <c r="N2" s="211" t="s">
        <v>124</v>
      </c>
      <c r="O2" s="211" t="s">
        <v>139</v>
      </c>
      <c r="P2" s="211" t="s">
        <v>140</v>
      </c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211"/>
      <c r="AJ2" s="307"/>
      <c r="AK2" s="307"/>
      <c r="AL2" s="307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</row>
    <row r="3" spans="1:52">
      <c r="A3" s="308" t="s">
        <v>175</v>
      </c>
      <c r="B3" s="211" t="s">
        <v>51</v>
      </c>
      <c r="C3" s="211" t="s">
        <v>176</v>
      </c>
      <c r="D3" s="211" t="s">
        <v>55</v>
      </c>
      <c r="E3" s="211" t="s">
        <v>60</v>
      </c>
      <c r="F3" s="211" t="s">
        <v>125</v>
      </c>
      <c r="G3" s="211" t="s">
        <v>67</v>
      </c>
      <c r="H3" s="211" t="s">
        <v>66</v>
      </c>
      <c r="I3" s="211" t="s">
        <v>238</v>
      </c>
      <c r="J3" s="211" t="s">
        <v>177</v>
      </c>
      <c r="K3" s="211" t="s">
        <v>134</v>
      </c>
      <c r="L3" s="211" t="s">
        <v>233</v>
      </c>
      <c r="M3" s="211" t="s">
        <v>234</v>
      </c>
      <c r="N3" s="211" t="s">
        <v>235</v>
      </c>
      <c r="O3" s="211" t="s">
        <v>236</v>
      </c>
      <c r="P3" s="211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211"/>
      <c r="AJ3" s="307"/>
      <c r="AK3" s="307"/>
      <c r="AL3" s="307"/>
      <c r="AM3" s="212"/>
      <c r="AN3" s="212"/>
      <c r="AO3" s="212"/>
      <c r="AP3" s="212"/>
      <c r="AQ3" s="212"/>
      <c r="AR3" s="212"/>
      <c r="AS3" s="212"/>
      <c r="AT3" s="212"/>
      <c r="AU3" s="212"/>
      <c r="AV3" s="212"/>
      <c r="AW3" s="212"/>
      <c r="AX3" s="212"/>
      <c r="AY3" s="212"/>
      <c r="AZ3" s="212"/>
    </row>
    <row r="4" spans="1:52">
      <c r="A4" s="308" t="s">
        <v>188</v>
      </c>
      <c r="B4" s="211" t="s">
        <v>47</v>
      </c>
      <c r="C4" s="211" t="s">
        <v>57</v>
      </c>
      <c r="D4" s="211" t="s">
        <v>68</v>
      </c>
      <c r="E4" s="211" t="s">
        <v>56</v>
      </c>
      <c r="F4" s="211" t="s">
        <v>61</v>
      </c>
      <c r="G4" s="211" t="s">
        <v>62</v>
      </c>
      <c r="H4" s="211" t="s">
        <v>127</v>
      </c>
      <c r="I4" s="211" t="s">
        <v>143</v>
      </c>
      <c r="J4" s="211" t="s">
        <v>130</v>
      </c>
      <c r="K4" s="211" t="s">
        <v>148</v>
      </c>
      <c r="L4" s="211" t="s">
        <v>152</v>
      </c>
      <c r="M4" s="211" t="s">
        <v>136</v>
      </c>
      <c r="N4" s="211" t="s">
        <v>137</v>
      </c>
      <c r="O4" s="211" t="s">
        <v>141</v>
      </c>
      <c r="P4" s="211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211"/>
      <c r="AJ4" s="307"/>
      <c r="AK4" s="307"/>
      <c r="AL4" s="307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</row>
    <row r="5" spans="1:52">
      <c r="A5" s="308" t="s">
        <v>172</v>
      </c>
      <c r="B5" s="211" t="s">
        <v>52</v>
      </c>
      <c r="C5" s="211" t="s">
        <v>59</v>
      </c>
      <c r="D5" s="211" t="s">
        <v>50</v>
      </c>
      <c r="E5" s="211" t="s">
        <v>65</v>
      </c>
      <c r="F5" s="211" t="s">
        <v>45</v>
      </c>
      <c r="G5" s="211" t="s">
        <v>69</v>
      </c>
      <c r="H5" s="211" t="s">
        <v>129</v>
      </c>
      <c r="I5" s="211" t="s">
        <v>237</v>
      </c>
      <c r="J5" s="211" t="s">
        <v>239</v>
      </c>
      <c r="K5" s="211" t="s">
        <v>135</v>
      </c>
      <c r="L5" s="211" t="s">
        <v>150</v>
      </c>
      <c r="M5" s="211" t="s">
        <v>151</v>
      </c>
      <c r="N5" s="211" t="s">
        <v>157</v>
      </c>
      <c r="O5" s="211" t="s">
        <v>153</v>
      </c>
      <c r="P5" s="211" t="s">
        <v>100</v>
      </c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211"/>
      <c r="AJ5" s="307"/>
      <c r="AK5" s="307"/>
      <c r="AL5" s="307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</row>
    <row r="6" spans="1:52">
      <c r="A6" s="308" t="s">
        <v>173</v>
      </c>
      <c r="B6" s="211" t="s">
        <v>46</v>
      </c>
      <c r="C6" s="211" t="s">
        <v>53</v>
      </c>
      <c r="D6" s="211" t="s">
        <v>76</v>
      </c>
      <c r="E6" s="211" t="s">
        <v>54</v>
      </c>
      <c r="F6" s="211" t="s">
        <v>64</v>
      </c>
      <c r="G6" s="211" t="s">
        <v>44</v>
      </c>
      <c r="H6" s="211" t="s">
        <v>120</v>
      </c>
      <c r="I6" s="211" t="s">
        <v>43</v>
      </c>
      <c r="J6" s="211" t="s">
        <v>80</v>
      </c>
      <c r="K6" s="211" t="s">
        <v>49</v>
      </c>
      <c r="L6" s="211" t="s">
        <v>240</v>
      </c>
      <c r="M6" s="211" t="s">
        <v>128</v>
      </c>
      <c r="N6" s="211" t="s">
        <v>131</v>
      </c>
      <c r="O6" s="211" t="s">
        <v>145</v>
      </c>
      <c r="P6" s="211" t="s">
        <v>133</v>
      </c>
      <c r="Q6" s="307" t="s">
        <v>147</v>
      </c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211"/>
      <c r="AJ6" s="307"/>
      <c r="AK6" s="307"/>
      <c r="AL6" s="307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</row>
    <row r="7" spans="1:52" s="200" customFormat="1">
      <c r="A7" s="201" t="s">
        <v>101</v>
      </c>
      <c r="B7" s="203" t="s">
        <v>171</v>
      </c>
      <c r="C7" s="202" t="s">
        <v>43</v>
      </c>
      <c r="D7" s="202" t="s">
        <v>44</v>
      </c>
      <c r="E7" s="202" t="s">
        <v>45</v>
      </c>
      <c r="F7" s="202" t="s">
        <v>46</v>
      </c>
      <c r="G7" s="202" t="s">
        <v>47</v>
      </c>
      <c r="H7" s="202" t="s">
        <v>48</v>
      </c>
      <c r="I7" s="202" t="s">
        <v>49</v>
      </c>
      <c r="J7" s="202" t="s">
        <v>50</v>
      </c>
      <c r="K7" s="198" t="s">
        <v>176</v>
      </c>
      <c r="L7" s="202" t="s">
        <v>51</v>
      </c>
      <c r="M7" s="202" t="s">
        <v>52</v>
      </c>
      <c r="N7" s="202" t="s">
        <v>53</v>
      </c>
      <c r="O7" s="202" t="s">
        <v>78</v>
      </c>
      <c r="P7" s="202" t="s">
        <v>76</v>
      </c>
      <c r="Q7" s="202" t="s">
        <v>159</v>
      </c>
      <c r="R7" s="202" t="s">
        <v>125</v>
      </c>
      <c r="S7" s="202" t="s">
        <v>100</v>
      </c>
      <c r="T7" s="202" t="s">
        <v>54</v>
      </c>
      <c r="U7" s="202" t="s">
        <v>55</v>
      </c>
      <c r="V7" s="202" t="s">
        <v>56</v>
      </c>
      <c r="W7" s="202" t="s">
        <v>57</v>
      </c>
      <c r="X7" s="202" t="s">
        <v>58</v>
      </c>
      <c r="Y7" s="202" t="s">
        <v>59</v>
      </c>
      <c r="Z7" s="202" t="s">
        <v>80</v>
      </c>
      <c r="AA7" s="202" t="s">
        <v>60</v>
      </c>
      <c r="AB7" s="202" t="s">
        <v>61</v>
      </c>
      <c r="AC7" s="202" t="s">
        <v>62</v>
      </c>
      <c r="AD7" s="202" t="s">
        <v>181</v>
      </c>
      <c r="AE7" s="202" t="s">
        <v>63</v>
      </c>
      <c r="AF7" s="202" t="s">
        <v>64</v>
      </c>
      <c r="AG7" s="202" t="s">
        <v>65</v>
      </c>
      <c r="AH7" s="202" t="s">
        <v>67</v>
      </c>
      <c r="AI7" s="198" t="s">
        <v>68</v>
      </c>
      <c r="AJ7" s="202" t="s">
        <v>69</v>
      </c>
      <c r="AK7" s="202" t="s">
        <v>70</v>
      </c>
      <c r="AL7" s="202" t="s">
        <v>71</v>
      </c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</row>
    <row r="8" spans="1:52" s="200" customFormat="1">
      <c r="A8" s="204" t="s">
        <v>126</v>
      </c>
      <c r="B8" s="198" t="s">
        <v>46</v>
      </c>
      <c r="C8" s="198" t="s">
        <v>47</v>
      </c>
      <c r="D8" s="198" t="s">
        <v>51</v>
      </c>
      <c r="E8" s="198" t="s">
        <v>78</v>
      </c>
      <c r="F8" s="198" t="s">
        <v>48</v>
      </c>
      <c r="G8" s="198" t="s">
        <v>52</v>
      </c>
      <c r="H8" s="198" t="s">
        <v>53</v>
      </c>
      <c r="I8" s="198" t="s">
        <v>176</v>
      </c>
      <c r="J8" s="198" t="s">
        <v>181</v>
      </c>
      <c r="K8" s="198" t="s">
        <v>100</v>
      </c>
      <c r="L8" s="198" t="s">
        <v>64</v>
      </c>
      <c r="M8" s="198" t="s">
        <v>57</v>
      </c>
      <c r="N8" s="198" t="s">
        <v>55</v>
      </c>
      <c r="O8" s="198" t="s">
        <v>43</v>
      </c>
      <c r="P8" s="198" t="s">
        <v>56</v>
      </c>
      <c r="Q8" s="198" t="s">
        <v>60</v>
      </c>
      <c r="R8" s="198" t="s">
        <v>61</v>
      </c>
      <c r="S8" s="198" t="s">
        <v>62</v>
      </c>
      <c r="T8" s="198" t="s">
        <v>125</v>
      </c>
      <c r="U8" s="198" t="s">
        <v>63</v>
      </c>
      <c r="V8" s="198" t="s">
        <v>50</v>
      </c>
      <c r="W8" s="198" t="s">
        <v>65</v>
      </c>
      <c r="X8" s="198" t="s">
        <v>69</v>
      </c>
      <c r="Y8" s="198" t="s">
        <v>71</v>
      </c>
      <c r="Z8" s="205" t="s">
        <v>80</v>
      </c>
      <c r="AA8" s="205" t="s">
        <v>66</v>
      </c>
      <c r="AB8" s="205" t="s">
        <v>49</v>
      </c>
      <c r="AC8" s="205" t="s">
        <v>127</v>
      </c>
      <c r="AD8" s="205" t="s">
        <v>182</v>
      </c>
      <c r="AE8" s="205" t="s">
        <v>128</v>
      </c>
      <c r="AF8" s="205" t="s">
        <v>129</v>
      </c>
      <c r="AG8" s="205" t="s">
        <v>130</v>
      </c>
      <c r="AH8" s="205" t="s">
        <v>131</v>
      </c>
      <c r="AI8" s="205" t="s">
        <v>185</v>
      </c>
      <c r="AJ8" s="205" t="s">
        <v>132</v>
      </c>
      <c r="AK8" s="205" t="s">
        <v>183</v>
      </c>
      <c r="AL8" s="205" t="s">
        <v>133</v>
      </c>
      <c r="AM8" s="205" t="s">
        <v>134</v>
      </c>
      <c r="AN8" s="205" t="s">
        <v>184</v>
      </c>
      <c r="AO8" s="205" t="s">
        <v>135</v>
      </c>
      <c r="AP8" s="205" t="s">
        <v>136</v>
      </c>
      <c r="AQ8" s="205" t="s">
        <v>157</v>
      </c>
      <c r="AR8" s="205" t="s">
        <v>137</v>
      </c>
      <c r="AS8" s="205" t="s">
        <v>138</v>
      </c>
      <c r="AT8" s="205" t="s">
        <v>180</v>
      </c>
      <c r="AU8" s="205" t="s">
        <v>124</v>
      </c>
      <c r="AV8" s="205" t="s">
        <v>179</v>
      </c>
      <c r="AW8" s="205" t="s">
        <v>139</v>
      </c>
      <c r="AX8" s="205" t="s">
        <v>140</v>
      </c>
      <c r="AY8" s="206" t="s">
        <v>141</v>
      </c>
      <c r="AZ8" s="199"/>
    </row>
    <row r="9" spans="1:52" s="200" customFormat="1">
      <c r="A9" s="204" t="s">
        <v>142</v>
      </c>
      <c r="B9" s="198" t="s">
        <v>76</v>
      </c>
      <c r="C9" s="198" t="s">
        <v>159</v>
      </c>
      <c r="D9" s="198" t="s">
        <v>54</v>
      </c>
      <c r="E9" s="198" t="s">
        <v>44</v>
      </c>
      <c r="F9" s="198" t="s">
        <v>120</v>
      </c>
      <c r="G9" s="198" t="s">
        <v>68</v>
      </c>
      <c r="H9" s="198" t="s">
        <v>59</v>
      </c>
      <c r="I9" s="198" t="s">
        <v>45</v>
      </c>
      <c r="J9" s="198" t="s">
        <v>67</v>
      </c>
      <c r="K9" s="198" t="s">
        <v>58</v>
      </c>
      <c r="L9" s="198" t="s">
        <v>70</v>
      </c>
      <c r="M9" s="198" t="s">
        <v>143</v>
      </c>
      <c r="N9" s="198" t="s">
        <v>144</v>
      </c>
      <c r="O9" s="198" t="s">
        <v>145</v>
      </c>
      <c r="P9" s="198" t="s">
        <v>146</v>
      </c>
      <c r="Q9" s="198" t="s">
        <v>177</v>
      </c>
      <c r="R9" s="198" t="s">
        <v>147</v>
      </c>
      <c r="S9" s="198" t="s">
        <v>148</v>
      </c>
      <c r="T9" s="198" t="s">
        <v>149</v>
      </c>
      <c r="U9" s="198" t="s">
        <v>150</v>
      </c>
      <c r="V9" s="198" t="s">
        <v>151</v>
      </c>
      <c r="W9" s="198" t="s">
        <v>152</v>
      </c>
      <c r="X9" s="198" t="s">
        <v>153</v>
      </c>
      <c r="Y9" s="198" t="s">
        <v>178</v>
      </c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</row>
    <row r="10" spans="1:52" s="335" customFormat="1" ht="36" customHeight="1">
      <c r="A10" s="216" t="s">
        <v>164</v>
      </c>
      <c r="B10" s="333" t="str">
        <f>Feuil7!B14</f>
        <v>AUCUNE</v>
      </c>
      <c r="C10" s="333" t="str">
        <f>Feuil7!D14</f>
        <v>AUCUNE</v>
      </c>
      <c r="D10" s="333" t="str">
        <f>Feuil7!F14</f>
        <v>AUCUNE</v>
      </c>
      <c r="E10" s="333" t="str">
        <f>Feuil7!H14</f>
        <v>AUCUNE</v>
      </c>
      <c r="F10" s="333" t="str">
        <f>Feuil7!J14</f>
        <v>AUCUNE</v>
      </c>
      <c r="G10" s="333" t="str">
        <f>Feuil7!B16</f>
        <v>AUCUNE</v>
      </c>
      <c r="H10" s="333" t="str">
        <f>Feuil7!D16</f>
        <v>AUCUNE</v>
      </c>
      <c r="I10" s="333" t="str">
        <f>Feuil7!F16</f>
        <v>AUCUNE</v>
      </c>
      <c r="J10" s="333" t="str">
        <f>Feuil7!H16</f>
        <v>AUCUNE</v>
      </c>
      <c r="K10" s="333" t="str">
        <f>Feuil7!J16</f>
        <v>AUCUNE</v>
      </c>
      <c r="L10" s="334"/>
      <c r="M10" s="334"/>
      <c r="N10" s="334"/>
      <c r="O10" s="334"/>
      <c r="P10" s="334"/>
      <c r="Q10" s="334"/>
      <c r="R10" s="334"/>
      <c r="S10" s="334"/>
      <c r="T10" s="334"/>
      <c r="U10" s="334"/>
      <c r="V10" s="334"/>
      <c r="W10" s="334"/>
      <c r="X10" s="334"/>
      <c r="Y10" s="334"/>
      <c r="Z10" s="334"/>
      <c r="AA10" s="334"/>
      <c r="AB10" s="334"/>
      <c r="AC10" s="334"/>
      <c r="AD10" s="334"/>
      <c r="AE10" s="334"/>
      <c r="AF10" s="334"/>
      <c r="AG10" s="334"/>
      <c r="AH10" s="334"/>
      <c r="AI10" s="334"/>
      <c r="AJ10" s="334"/>
      <c r="AK10" s="334"/>
      <c r="AL10" s="334"/>
      <c r="AM10" s="334"/>
      <c r="AN10" s="334"/>
      <c r="AO10" s="334"/>
      <c r="AP10" s="334"/>
      <c r="AQ10" s="334"/>
      <c r="AR10" s="334"/>
      <c r="AS10" s="334"/>
      <c r="AT10" s="334"/>
      <c r="AU10" s="334"/>
      <c r="AV10" s="334"/>
      <c r="AW10" s="334"/>
      <c r="AX10" s="334"/>
      <c r="AY10" s="334"/>
      <c r="AZ10" s="334"/>
    </row>
    <row r="11" spans="1:52" ht="18.75">
      <c r="H11" s="304"/>
      <c r="I11" s="450" t="s">
        <v>241</v>
      </c>
      <c r="J11" s="450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50"/>
      <c r="Z11" s="450"/>
      <c r="AA11" s="450"/>
      <c r="AB11" s="450"/>
      <c r="AC11" s="450"/>
      <c r="AD11" s="450"/>
      <c r="AE11" s="450"/>
    </row>
    <row r="12" spans="1:52">
      <c r="A12" s="309" t="s">
        <v>112</v>
      </c>
      <c r="B12" s="309" t="str">
        <f>IF(INDEX(J$13:J$53,MATCH($G12,$I$13:$I$53,0))="","",INDEX(J$13:J$53,MATCH($G12,$I$13:$I$53,0)))</f>
        <v>PHENIX</v>
      </c>
      <c r="C12" s="309" t="str">
        <f>IF(INDEX(K$13:K$53,MATCH($G12,$I$13:$I$53,0))="","",INDEX(K$13:K$53,MATCH($G12,$I$13:$I$53,0)))</f>
        <v>ARLEQUIN</v>
      </c>
      <c r="D12" s="309" t="str">
        <f>IF(INDEX(L$13:L$53,MATCH($G12,$I$13:$I$53,0))="","",INDEX(L$13:L$53,MATCH($G12,$I$13:$I$53,0)))</f>
        <v>DEMONOLOGUE</v>
      </c>
      <c r="E12" s="309" t="str">
        <f>IF(INDEX(M$13:M$53,MATCH($G12,$I$13:$I$53,0))="","",INDEX(M$13:M$53,MATCH($G12,$I$13:$I$53,0)))</f>
        <v>KOBOLD</v>
      </c>
      <c r="F12" s="309" t="str">
        <f>IF(INDEX(N$13:N$53,MATCH($G12,$I$13:$I$53,0))="","",INDEX(N$13:N$53,MATCH($G12,$I$13:$I$53,0)))</f>
        <v>INVOCATEUR</v>
      </c>
      <c r="G12" s="309">
        <v>1</v>
      </c>
      <c r="H12" s="305"/>
      <c r="I12" s="309" t="s">
        <v>225</v>
      </c>
      <c r="J12" s="314" t="s">
        <v>102</v>
      </c>
      <c r="K12" s="314" t="s">
        <v>103</v>
      </c>
      <c r="L12" s="314" t="s">
        <v>104</v>
      </c>
      <c r="M12" s="314" t="s">
        <v>105</v>
      </c>
      <c r="N12" s="314" t="s">
        <v>106</v>
      </c>
      <c r="O12" s="310" t="s">
        <v>217</v>
      </c>
      <c r="P12" s="310" t="s">
        <v>218</v>
      </c>
      <c r="Q12" s="310" t="s">
        <v>219</v>
      </c>
      <c r="R12" s="310" t="s">
        <v>220</v>
      </c>
      <c r="S12" s="310" t="s">
        <v>221</v>
      </c>
      <c r="T12" s="311" t="s">
        <v>222</v>
      </c>
      <c r="U12" s="311" t="s">
        <v>223</v>
      </c>
      <c r="V12" s="311" t="s">
        <v>224</v>
      </c>
      <c r="W12" s="312" t="s">
        <v>116</v>
      </c>
      <c r="X12" s="312" t="s">
        <v>226</v>
      </c>
      <c r="Y12" s="312" t="s">
        <v>227</v>
      </c>
      <c r="Z12" s="313" t="s">
        <v>117</v>
      </c>
      <c r="AA12" s="313" t="s">
        <v>226</v>
      </c>
      <c r="AB12" s="313" t="s">
        <v>227</v>
      </c>
      <c r="AC12" s="314" t="s">
        <v>118</v>
      </c>
      <c r="AD12" s="314" t="s">
        <v>226</v>
      </c>
      <c r="AE12" s="314" t="s">
        <v>227</v>
      </c>
    </row>
    <row r="13" spans="1:52">
      <c r="A13" s="310" t="s">
        <v>154</v>
      </c>
      <c r="B13" s="310" t="str">
        <f>IF(INDEX(O$13:O$53,MATCH($G12,$I$13:$I$53,0))="","",INDEX(O$13:O$53,MATCH($G12,$I$13:$I$53,0)))</f>
        <v>D / G</v>
      </c>
      <c r="C13" s="310" t="str">
        <f>IF(INDEX(P$13:P$53,MATCH($G12,$I$13:$I$53,0))="","",INDEX(P$13:P$53,MATCH($G12,$I$13:$I$53,0)))</f>
        <v>G / G</v>
      </c>
      <c r="D13" s="310" t="str">
        <f>IF(INDEX(Q$13:Q$53,MATCH($G12,$I$13:$I$53,0))="","",INDEX(Q$13:Q$53,MATCH($G12,$I$13:$I$53,0)))</f>
        <v>G / G</v>
      </c>
      <c r="E13" s="310" t="str">
        <f>IF(INDEX(R$13:R$53,MATCH($G12,$I$13:$I$53,0))="","",INDEX(R$13:R$53,MATCH($G12,$I$13:$I$53,0)))</f>
        <v>G / G</v>
      </c>
      <c r="F13" s="310" t="str">
        <f>IF(INDEX(S$13:S$53,MATCH($G12,$I$13:$I$53,0))="","",INDEX(S$13:S$53,MATCH($G12,$I$13:$I$53,0)))</f>
        <v>G / G</v>
      </c>
      <c r="G13" s="229"/>
      <c r="H13" s="305"/>
      <c r="I13" s="322">
        <v>1</v>
      </c>
      <c r="J13" s="323" t="s">
        <v>63</v>
      </c>
      <c r="K13" s="324" t="s">
        <v>44</v>
      </c>
      <c r="L13" s="324" t="s">
        <v>76</v>
      </c>
      <c r="M13" s="324" t="s">
        <v>59</v>
      </c>
      <c r="N13" s="324" t="s">
        <v>58</v>
      </c>
      <c r="O13" s="325" t="s">
        <v>189</v>
      </c>
      <c r="P13" s="326" t="s">
        <v>113</v>
      </c>
      <c r="Q13" s="326" t="s">
        <v>113</v>
      </c>
      <c r="R13" s="326" t="s">
        <v>113</v>
      </c>
      <c r="S13" s="326" t="s">
        <v>113</v>
      </c>
      <c r="T13" s="327" t="s">
        <v>186</v>
      </c>
      <c r="U13" s="327"/>
      <c r="V13" s="327"/>
      <c r="W13" s="328" t="s">
        <v>29</v>
      </c>
      <c r="X13" s="328" t="s">
        <v>174</v>
      </c>
      <c r="Y13" s="328" t="s">
        <v>173</v>
      </c>
      <c r="Z13" s="329" t="s">
        <v>24</v>
      </c>
      <c r="AA13" s="329" t="s">
        <v>174</v>
      </c>
      <c r="AB13" s="329" t="s">
        <v>173</v>
      </c>
      <c r="AC13" s="330" t="s">
        <v>31</v>
      </c>
      <c r="AD13" s="330" t="s">
        <v>174</v>
      </c>
      <c r="AE13" s="330" t="s">
        <v>173</v>
      </c>
      <c r="AG13" s="212"/>
    </row>
    <row r="14" spans="1:52">
      <c r="A14" s="311" t="s">
        <v>115</v>
      </c>
      <c r="B14" s="311" t="str">
        <f>IF(INDEX(T$13:T$53,MATCH($G12,$I$13:$I$53,0))="","",INDEX(T$13:T$53,MATCH($G12,$I$13:$I$53,0)))</f>
        <v>MARI</v>
      </c>
      <c r="C14" s="311" t="str">
        <f>IF(INDEX(U$13:U$53,MATCH($G12,$I$13:$I$53,0))="","",INDEX(U$13:U$53,MATCH($G12,$I$13:$I$53,0)))</f>
        <v/>
      </c>
      <c r="D14" s="311" t="str">
        <f>IF(INDEX(V$13:V$53,MATCH($G12,$I$13:$I$53,0))="","",INDEX(V$13:V$53,MATCH($G12,$I$13:$I$53,0)))</f>
        <v/>
      </c>
      <c r="E14" s="315"/>
      <c r="F14" s="316"/>
      <c r="G14" s="229"/>
      <c r="H14" s="305"/>
      <c r="I14" s="322">
        <v>2</v>
      </c>
      <c r="J14" s="323" t="s">
        <v>100</v>
      </c>
      <c r="K14" s="324" t="s">
        <v>44</v>
      </c>
      <c r="L14" s="324" t="s">
        <v>76</v>
      </c>
      <c r="M14" s="324" t="s">
        <v>66</v>
      </c>
      <c r="N14" s="324" t="s">
        <v>54</v>
      </c>
      <c r="O14" s="325" t="s">
        <v>228</v>
      </c>
      <c r="P14" s="326" t="s">
        <v>228</v>
      </c>
      <c r="Q14" s="326" t="s">
        <v>228</v>
      </c>
      <c r="R14" s="326" t="s">
        <v>228</v>
      </c>
      <c r="S14" s="326" t="s">
        <v>228</v>
      </c>
      <c r="T14" s="327" t="s">
        <v>186</v>
      </c>
      <c r="U14" s="327"/>
      <c r="V14" s="327"/>
      <c r="W14" s="328" t="s">
        <v>228</v>
      </c>
      <c r="X14" s="328" t="s">
        <v>228</v>
      </c>
      <c r="Y14" s="328" t="s">
        <v>228</v>
      </c>
      <c r="Z14" s="329" t="s">
        <v>228</v>
      </c>
      <c r="AA14" s="329" t="s">
        <v>228</v>
      </c>
      <c r="AB14" s="329" t="s">
        <v>228</v>
      </c>
      <c r="AC14" s="330" t="s">
        <v>228</v>
      </c>
      <c r="AD14" s="330" t="s">
        <v>228</v>
      </c>
      <c r="AE14" s="330" t="s">
        <v>228</v>
      </c>
      <c r="AG14" s="212"/>
    </row>
    <row r="15" spans="1:52">
      <c r="A15" s="317" t="s">
        <v>116</v>
      </c>
      <c r="B15" s="317" t="str">
        <f>IF(INDEX(W$13:W$53,MATCH($G12,$I$13:$I$53,0))="","",INDEX(W$13:W$53,MATCH($G12,$I$13:$I$53,0)))</f>
        <v>EPEE DE CHEVALIER</v>
      </c>
      <c r="C15" s="317"/>
      <c r="D15" s="318"/>
      <c r="E15" s="317" t="str">
        <f>IF(INDEX(X$13:X$53,MATCH($G12,$I$13:$I$53,0))="","",INDEX(X$13:X$53,MATCH($G12,$I$13:$I$53,0)))</f>
        <v>FORET</v>
      </c>
      <c r="F15" s="317" t="str">
        <f>IF(INDEX(Y$13:Y$53,MATCH($G12,$I$13:$I$53,0))="","",INDEX(Y$13:Y$53,MATCH($G12,$I$13:$I$53,0)))</f>
        <v>TENEBRES</v>
      </c>
      <c r="G15" s="229"/>
      <c r="H15" s="305"/>
      <c r="I15" s="322">
        <v>3</v>
      </c>
      <c r="J15" s="323" t="s">
        <v>55</v>
      </c>
      <c r="K15" s="324" t="s">
        <v>44</v>
      </c>
      <c r="L15" s="324" t="s">
        <v>45</v>
      </c>
      <c r="M15" s="324" t="s">
        <v>64</v>
      </c>
      <c r="N15" s="324" t="s">
        <v>59</v>
      </c>
      <c r="O15" s="325" t="s">
        <v>113</v>
      </c>
      <c r="P15" s="326" t="s">
        <v>113</v>
      </c>
      <c r="Q15" s="326" t="s">
        <v>114</v>
      </c>
      <c r="R15" s="326" t="s">
        <v>114</v>
      </c>
      <c r="S15" s="326" t="s">
        <v>113</v>
      </c>
      <c r="T15" s="327" t="s">
        <v>158</v>
      </c>
      <c r="U15" s="327"/>
      <c r="V15" s="327"/>
      <c r="W15" s="328" t="s">
        <v>27</v>
      </c>
      <c r="X15" s="328" t="s">
        <v>175</v>
      </c>
      <c r="Y15" s="328" t="s">
        <v>173</v>
      </c>
      <c r="Z15" s="329" t="s">
        <v>24</v>
      </c>
      <c r="AA15" s="329" t="s">
        <v>172</v>
      </c>
      <c r="AB15" s="329" t="s">
        <v>173</v>
      </c>
      <c r="AC15" s="330" t="s">
        <v>31</v>
      </c>
      <c r="AD15" s="330" t="s">
        <v>175</v>
      </c>
      <c r="AE15" s="330" t="s">
        <v>173</v>
      </c>
      <c r="AG15" s="212"/>
    </row>
    <row r="16" spans="1:52">
      <c r="A16" s="319" t="s">
        <v>117</v>
      </c>
      <c r="B16" s="319" t="str">
        <f>IF(INDEX(Z$13:Z$53,MATCH($G12,$I$13:$I$53,0))="","",INDEX(Z$13:Z$53,MATCH($G12,$I$13:$I$53,0)))</f>
        <v>COTTE DE MAILLES</v>
      </c>
      <c r="C16" s="319"/>
      <c r="D16" s="320"/>
      <c r="E16" s="319" t="str">
        <f>IF(INDEX(AA$13:AA$53,MATCH($G12,$I$13:$I$53,0))="","",INDEX(AA$13:AA$53,MATCH($G12,$I$13:$I$53,0)))</f>
        <v>FORET</v>
      </c>
      <c r="F16" s="319" t="str">
        <f>IF(INDEX(AB$13:AB$53,MATCH($G12,$I$13:$I$53,0))="","",INDEX(AB$13:AB$53,MATCH($G12,$I$13:$I$53,0)))</f>
        <v>TENEBRES</v>
      </c>
      <c r="G16" s="229"/>
      <c r="H16" s="305"/>
      <c r="I16" s="322">
        <v>4</v>
      </c>
      <c r="J16" s="323" t="s">
        <v>60</v>
      </c>
      <c r="K16" s="324" t="s">
        <v>44</v>
      </c>
      <c r="L16" s="324" t="s">
        <v>76</v>
      </c>
      <c r="M16" s="324" t="s">
        <v>59</v>
      </c>
      <c r="N16" s="324" t="s">
        <v>234</v>
      </c>
      <c r="O16" s="325" t="s">
        <v>189</v>
      </c>
      <c r="P16" s="326" t="s">
        <v>245</v>
      </c>
      <c r="Q16" s="326" t="s">
        <v>114</v>
      </c>
      <c r="R16" s="326" t="s">
        <v>113</v>
      </c>
      <c r="S16" s="326" t="s">
        <v>246</v>
      </c>
      <c r="T16" s="327" t="s">
        <v>186</v>
      </c>
      <c r="U16" s="327" t="s">
        <v>192</v>
      </c>
      <c r="V16" s="327"/>
      <c r="W16" s="328" t="s">
        <v>29</v>
      </c>
      <c r="X16" s="328" t="s">
        <v>175</v>
      </c>
      <c r="Y16" s="328" t="s">
        <v>173</v>
      </c>
      <c r="Z16" s="329" t="s">
        <v>24</v>
      </c>
      <c r="AA16" s="329" t="s">
        <v>175</v>
      </c>
      <c r="AB16" s="329" t="s">
        <v>173</v>
      </c>
      <c r="AC16" s="330" t="s">
        <v>31</v>
      </c>
      <c r="AD16" s="330" t="s">
        <v>175</v>
      </c>
      <c r="AE16" s="330" t="s">
        <v>173</v>
      </c>
      <c r="AG16" s="212"/>
    </row>
    <row r="17" spans="1:33">
      <c r="A17" s="314" t="s">
        <v>118</v>
      </c>
      <c r="B17" s="314" t="str">
        <f>IF(INDEX(AC$13:AC$53,MATCH($G12,$I$13:$I$53,0))="","",INDEX(AC$13:AC$53,MATCH($G12,$I$13:$I$53,0)))</f>
        <v>AMULETTE DE CELERITE</v>
      </c>
      <c r="C17" s="314"/>
      <c r="D17" s="321"/>
      <c r="E17" s="314" t="str">
        <f>IF(INDEX(AD$13:AD$53,MATCH($G12,$I$13:$I$53,0))="","",INDEX(AD$13:AD$53,MATCH($G12,$I$13:$I$53,0)))</f>
        <v>FORET</v>
      </c>
      <c r="F17" s="314" t="str">
        <f>IF(INDEX(AE$13:AE$53,MATCH($G12,$I$13:$I$53,0))="","",INDEX(AE$13:AE$53,MATCH($G12,$I$13:$I$53,0)))</f>
        <v>TENEBRES</v>
      </c>
      <c r="G17" s="229"/>
      <c r="H17" s="305"/>
      <c r="I17" s="322">
        <v>5</v>
      </c>
      <c r="J17" s="323" t="s">
        <v>47</v>
      </c>
      <c r="K17" s="324" t="s">
        <v>44</v>
      </c>
      <c r="L17" s="324" t="s">
        <v>76</v>
      </c>
      <c r="M17" s="324" t="s">
        <v>59</v>
      </c>
      <c r="N17" s="324" t="s">
        <v>58</v>
      </c>
      <c r="O17" s="325" t="s">
        <v>114</v>
      </c>
      <c r="P17" s="326" t="s">
        <v>113</v>
      </c>
      <c r="Q17" s="326" t="s">
        <v>113</v>
      </c>
      <c r="R17" s="326" t="s">
        <v>113</v>
      </c>
      <c r="S17" s="326" t="s">
        <v>114</v>
      </c>
      <c r="T17" s="327" t="s">
        <v>187</v>
      </c>
      <c r="U17" s="327"/>
      <c r="V17" s="327"/>
      <c r="W17" s="328" t="s">
        <v>29</v>
      </c>
      <c r="X17" s="328" t="s">
        <v>188</v>
      </c>
      <c r="Y17" s="328" t="s">
        <v>173</v>
      </c>
      <c r="Z17" s="329" t="s">
        <v>23</v>
      </c>
      <c r="AA17" s="329" t="s">
        <v>188</v>
      </c>
      <c r="AB17" s="329" t="s">
        <v>173</v>
      </c>
      <c r="AC17" s="330" t="s">
        <v>31</v>
      </c>
      <c r="AD17" s="330" t="s">
        <v>188</v>
      </c>
      <c r="AE17" s="330" t="s">
        <v>173</v>
      </c>
      <c r="AG17" s="212"/>
    </row>
    <row r="18" spans="1:33">
      <c r="A18" s="197"/>
      <c r="B18" s="199"/>
      <c r="C18" s="207"/>
      <c r="D18" s="207"/>
      <c r="E18" s="207"/>
      <c r="F18" s="207"/>
      <c r="G18" s="229"/>
      <c r="H18" s="305"/>
      <c r="I18" s="322">
        <v>6</v>
      </c>
      <c r="J18" s="323" t="s">
        <v>65</v>
      </c>
      <c r="K18" s="324" t="s">
        <v>44</v>
      </c>
      <c r="L18" s="324" t="s">
        <v>70</v>
      </c>
      <c r="M18" s="324" t="s">
        <v>64</v>
      </c>
      <c r="N18" s="324" t="s">
        <v>59</v>
      </c>
      <c r="O18" s="325" t="s">
        <v>114</v>
      </c>
      <c r="P18" s="326" t="s">
        <v>113</v>
      </c>
      <c r="Q18" s="326" t="s">
        <v>113</v>
      </c>
      <c r="R18" s="326" t="s">
        <v>229</v>
      </c>
      <c r="S18" s="326" t="s">
        <v>113</v>
      </c>
      <c r="T18" s="327" t="s">
        <v>158</v>
      </c>
      <c r="U18" s="327"/>
      <c r="V18" s="327"/>
      <c r="W18" s="328" t="s">
        <v>29</v>
      </c>
      <c r="X18" s="328" t="s">
        <v>172</v>
      </c>
      <c r="Y18" s="328" t="s">
        <v>173</v>
      </c>
      <c r="Z18" s="329" t="s">
        <v>25</v>
      </c>
      <c r="AA18" s="329" t="s">
        <v>172</v>
      </c>
      <c r="AB18" s="329" t="s">
        <v>173</v>
      </c>
      <c r="AC18" s="330" t="s">
        <v>32</v>
      </c>
      <c r="AD18" s="330" t="s">
        <v>172</v>
      </c>
      <c r="AE18" s="330" t="s">
        <v>173</v>
      </c>
      <c r="AG18" s="212"/>
    </row>
    <row r="19" spans="1:33">
      <c r="A19" s="309" t="str">
        <f>"DECK "&amp;RIGHT( A12,1)+1</f>
        <v>DECK 2</v>
      </c>
      <c r="B19" s="309" t="str">
        <f>IF(INDEX(J$13:J$53,MATCH($G19,$I$13:$I$53,0))="","",INDEX(J$13:J$53,MATCH($G19,$I$13:$I$53,0)))</f>
        <v>FRANKY &amp; STEIN</v>
      </c>
      <c r="C19" s="309" t="str">
        <f>IF(INDEX(K$13:K$53,MATCH($G19,$I$13:$I$53,0))="","",INDEX(K$13:K$53,MATCH($G19,$I$13:$I$53,0)))</f>
        <v>ARLEQUIN</v>
      </c>
      <c r="D19" s="309" t="str">
        <f>IF(INDEX(L$13:L$53,MATCH($G19,$I$13:$I$53,0))="","",INDEX(L$13:L$53,MATCH($G19,$I$13:$I$53,0)))</f>
        <v>DEMONOLOGUE</v>
      </c>
      <c r="E19" s="309" t="str">
        <f>IF(INDEX(M$13:M$53,MATCH($G19,$I$13:$I$53,0))="","",INDEX(M$13:M$53,MATCH($G19,$I$13:$I$53,0)))</f>
        <v>SORCIERE</v>
      </c>
      <c r="F19" s="309" t="str">
        <f>IF(INDEX(N$13:N$53,MATCH($G19,$I$13:$I$53,0))="","",INDEX(N$13:N$53,MATCH($G19,$I$13:$I$53,0)))</f>
        <v>GEL</v>
      </c>
      <c r="G19" s="309">
        <f>G12+1</f>
        <v>2</v>
      </c>
      <c r="H19" s="305"/>
      <c r="I19" s="322">
        <v>7</v>
      </c>
      <c r="J19" s="323" t="s">
        <v>129</v>
      </c>
      <c r="K19" s="324" t="s">
        <v>159</v>
      </c>
      <c r="L19" s="324" t="s">
        <v>44</v>
      </c>
      <c r="M19" s="324" t="s">
        <v>59</v>
      </c>
      <c r="N19" s="324" t="s">
        <v>58</v>
      </c>
      <c r="O19" s="325" t="s">
        <v>193</v>
      </c>
      <c r="P19" s="326" t="s">
        <v>190</v>
      </c>
      <c r="Q19" s="326" t="s">
        <v>113</v>
      </c>
      <c r="R19" s="326" t="s">
        <v>113</v>
      </c>
      <c r="S19" s="326" t="s">
        <v>114</v>
      </c>
      <c r="T19" s="327" t="s">
        <v>187</v>
      </c>
      <c r="U19" s="327"/>
      <c r="V19" s="327"/>
      <c r="W19" s="328" t="s">
        <v>29</v>
      </c>
      <c r="X19" s="328" t="s">
        <v>172</v>
      </c>
      <c r="Y19" s="328" t="s">
        <v>174</v>
      </c>
      <c r="Z19" s="329" t="s">
        <v>24</v>
      </c>
      <c r="AA19" s="329" t="s">
        <v>172</v>
      </c>
      <c r="AB19" s="329" t="s">
        <v>174</v>
      </c>
      <c r="AC19" s="330" t="s">
        <v>31</v>
      </c>
      <c r="AD19" s="330" t="s">
        <v>172</v>
      </c>
      <c r="AE19" s="330" t="s">
        <v>174</v>
      </c>
      <c r="AG19" s="212"/>
    </row>
    <row r="20" spans="1:33">
      <c r="A20" s="310" t="s">
        <v>154</v>
      </c>
      <c r="B20" s="310" t="str">
        <f>IF(INDEX(O$13:O$53,MATCH($G19,$I$13:$I$53,0))="","",INDEX(O$13:O$53,MATCH($G19,$I$13:$I$53,0)))</f>
        <v>?</v>
      </c>
      <c r="C20" s="310" t="str">
        <f>IF(INDEX(P$13:P$53,MATCH($G19,$I$13:$I$53,0))="","",INDEX(P$13:P$53,MATCH($G19,$I$13:$I$53,0)))</f>
        <v>?</v>
      </c>
      <c r="D20" s="310" t="str">
        <f>IF(INDEX(Q$13:Q$53,MATCH($G19,$I$13:$I$53,0))="","",INDEX(Q$13:Q$53,MATCH($G19,$I$13:$I$53,0)))</f>
        <v>?</v>
      </c>
      <c r="E20" s="310" t="str">
        <f>IF(INDEX(R$13:R$53,MATCH($G19,$I$13:$I$53,0))="","",INDEX(R$13:R$53,MATCH($G19,$I$13:$I$53,0)))</f>
        <v>?</v>
      </c>
      <c r="F20" s="310" t="str">
        <f>IF(INDEX(S$13:S$53,MATCH($G19,$I$13:$I$53,0))="","",INDEX(S$13:S$53,MATCH($G19,$I$13:$I$53,0)))</f>
        <v>?</v>
      </c>
      <c r="G20" s="229"/>
      <c r="H20" s="305"/>
      <c r="I20" s="322">
        <v>8</v>
      </c>
      <c r="J20" s="323" t="s">
        <v>80</v>
      </c>
      <c r="K20" s="324" t="s">
        <v>44</v>
      </c>
      <c r="L20" s="324" t="s">
        <v>76</v>
      </c>
      <c r="M20" s="324" t="s">
        <v>145</v>
      </c>
      <c r="N20" s="324" t="s">
        <v>58</v>
      </c>
      <c r="O20" s="325" t="s">
        <v>190</v>
      </c>
      <c r="P20" s="326" t="s">
        <v>113</v>
      </c>
      <c r="Q20" s="326" t="s">
        <v>113</v>
      </c>
      <c r="R20" s="326">
        <v>0</v>
      </c>
      <c r="S20" s="326" t="s">
        <v>113</v>
      </c>
      <c r="T20" s="327" t="s">
        <v>186</v>
      </c>
      <c r="U20" s="327"/>
      <c r="V20" s="327"/>
      <c r="W20" s="328" t="s">
        <v>29</v>
      </c>
      <c r="X20" s="328" t="s">
        <v>173</v>
      </c>
      <c r="Y20" s="328" t="s">
        <v>174</v>
      </c>
      <c r="Z20" s="329" t="s">
        <v>24</v>
      </c>
      <c r="AA20" s="329" t="s">
        <v>173</v>
      </c>
      <c r="AB20" s="329" t="s">
        <v>174</v>
      </c>
      <c r="AC20" s="330" t="s">
        <v>31</v>
      </c>
      <c r="AD20" s="330" t="s">
        <v>173</v>
      </c>
      <c r="AE20" s="330" t="s">
        <v>174</v>
      </c>
    </row>
    <row r="21" spans="1:33">
      <c r="A21" s="311" t="s">
        <v>115</v>
      </c>
      <c r="B21" s="311" t="str">
        <f>IF(INDEX(T$13:T$53,MATCH($G19,$I$13:$I$53,0))="","",INDEX(T$13:T$53,MATCH($G19,$I$13:$I$53,0)))</f>
        <v>MARI</v>
      </c>
      <c r="C21" s="311" t="str">
        <f>IF(INDEX(U$13:U$53,MATCH($G19,$I$13:$I$53,0))="","",INDEX(U$13:U$53,MATCH($G19,$I$13:$I$53,0)))</f>
        <v/>
      </c>
      <c r="D21" s="311" t="str">
        <f>IF(INDEX(V$13:V$53,MATCH($G19,$I$13:$I$53,0))="","",INDEX(V$13:V$53,MATCH($G19,$I$13:$I$53,0)))</f>
        <v/>
      </c>
      <c r="E21" s="315"/>
      <c r="F21" s="316"/>
      <c r="G21" s="229"/>
      <c r="H21" s="305"/>
      <c r="I21" s="322">
        <v>9</v>
      </c>
      <c r="J21" s="323" t="s">
        <v>157</v>
      </c>
      <c r="K21" s="324" t="s">
        <v>153</v>
      </c>
      <c r="L21" s="324" t="s">
        <v>70</v>
      </c>
      <c r="M21" s="324" t="s">
        <v>64</v>
      </c>
      <c r="N21" s="324" t="s">
        <v>159</v>
      </c>
      <c r="O21" s="325" t="s">
        <v>230</v>
      </c>
      <c r="P21" s="326">
        <v>0</v>
      </c>
      <c r="Q21" s="326" t="s">
        <v>113</v>
      </c>
      <c r="R21" s="326" t="s">
        <v>114</v>
      </c>
      <c r="S21" s="326" t="s">
        <v>229</v>
      </c>
      <c r="T21" s="327" t="s">
        <v>187</v>
      </c>
      <c r="U21" s="327"/>
      <c r="V21" s="327"/>
      <c r="W21" s="328" t="s">
        <v>29</v>
      </c>
      <c r="X21" s="328" t="s">
        <v>172</v>
      </c>
      <c r="Y21" s="328" t="s">
        <v>173</v>
      </c>
      <c r="Z21" s="329" t="s">
        <v>25</v>
      </c>
      <c r="AA21" s="329" t="s">
        <v>172</v>
      </c>
      <c r="AB21" s="329" t="s">
        <v>173</v>
      </c>
      <c r="AC21" s="330" t="s">
        <v>31</v>
      </c>
      <c r="AD21" s="330" t="s">
        <v>172</v>
      </c>
      <c r="AE21" s="330" t="s">
        <v>173</v>
      </c>
    </row>
    <row r="22" spans="1:33">
      <c r="A22" s="317" t="s">
        <v>116</v>
      </c>
      <c r="B22" s="317" t="str">
        <f>IF(INDEX(W$13:W$53,MATCH($G19,$I$13:$I$53,0))="","",INDEX(W$13:W$53,MATCH($G19,$I$13:$I$53,0)))</f>
        <v>?</v>
      </c>
      <c r="C22" s="317"/>
      <c r="D22" s="318"/>
      <c r="E22" s="317" t="str">
        <f>IF(INDEX(X$13:X$53,MATCH($G19,$I$13:$I$53,0))="","",INDEX(X$13:X$53,MATCH($G19,$I$13:$I$53,0)))</f>
        <v>?</v>
      </c>
      <c r="F22" s="317" t="str">
        <f>IF(INDEX(Y$13:Y$53,MATCH($G19,$I$13:$I$53,0))="","",INDEX(Y$13:Y$53,MATCH($G19,$I$13:$I$53,0)))</f>
        <v>?</v>
      </c>
      <c r="G22" s="229"/>
      <c r="H22" s="305"/>
      <c r="I22" s="322">
        <v>10</v>
      </c>
      <c r="J22" s="323" t="s">
        <v>43</v>
      </c>
      <c r="K22" s="324" t="s">
        <v>45</v>
      </c>
      <c r="L22" s="324" t="s">
        <v>70</v>
      </c>
      <c r="M22" s="324" t="s">
        <v>64</v>
      </c>
      <c r="N22" s="324" t="s">
        <v>59</v>
      </c>
      <c r="O22" s="325" t="s">
        <v>114</v>
      </c>
      <c r="P22" s="326" t="s">
        <v>114</v>
      </c>
      <c r="Q22" s="326" t="s">
        <v>113</v>
      </c>
      <c r="R22" s="326" t="s">
        <v>114</v>
      </c>
      <c r="S22" s="326" t="s">
        <v>113</v>
      </c>
      <c r="T22" s="327" t="s">
        <v>158</v>
      </c>
      <c r="U22" s="327"/>
      <c r="V22" s="327"/>
      <c r="W22" s="328" t="s">
        <v>29</v>
      </c>
      <c r="X22" s="328" t="s">
        <v>173</v>
      </c>
      <c r="Y22" s="328" t="s">
        <v>172</v>
      </c>
      <c r="Z22" s="329" t="s">
        <v>23</v>
      </c>
      <c r="AA22" s="329" t="s">
        <v>173</v>
      </c>
      <c r="AB22" s="329" t="s">
        <v>172</v>
      </c>
      <c r="AC22" s="330" t="s">
        <v>32</v>
      </c>
      <c r="AD22" s="330" t="s">
        <v>173</v>
      </c>
      <c r="AE22" s="330" t="s">
        <v>172</v>
      </c>
    </row>
    <row r="23" spans="1:33">
      <c r="A23" s="319" t="s">
        <v>117</v>
      </c>
      <c r="B23" s="319" t="str">
        <f>IF(INDEX(Z$13:Z$53,MATCH($G19,$I$13:$I$53,0))="","",INDEX(Z$13:Z$53,MATCH($G19,$I$13:$I$53,0)))</f>
        <v>?</v>
      </c>
      <c r="C23" s="319"/>
      <c r="D23" s="320"/>
      <c r="E23" s="319" t="str">
        <f>IF(INDEX(AA$13:AA$53,MATCH($G19,$I$13:$I$53,0))="","",INDEX(AA$13:AA$53,MATCH($G19,$I$13:$I$53,0)))</f>
        <v>?</v>
      </c>
      <c r="F23" s="319" t="str">
        <f>IF(INDEX(AB$13:AB$53,MATCH($G19,$I$13:$I$53,0))="","",INDEX(AB$13:AB$53,MATCH($G19,$I$13:$I$53,0)))</f>
        <v>?</v>
      </c>
      <c r="G23" s="229"/>
      <c r="H23" s="305"/>
      <c r="I23" s="322">
        <v>11</v>
      </c>
      <c r="J23" s="323" t="s">
        <v>71</v>
      </c>
      <c r="K23" s="324" t="s">
        <v>44</v>
      </c>
      <c r="L23" s="324" t="s">
        <v>76</v>
      </c>
      <c r="M23" s="324" t="s">
        <v>70</v>
      </c>
      <c r="N23" s="324" t="s">
        <v>58</v>
      </c>
      <c r="O23" s="325" t="s">
        <v>113</v>
      </c>
      <c r="P23" s="326" t="s">
        <v>113</v>
      </c>
      <c r="Q23" s="326" t="s">
        <v>113</v>
      </c>
      <c r="R23" s="326" t="s">
        <v>113</v>
      </c>
      <c r="S23" s="326" t="s">
        <v>114</v>
      </c>
      <c r="T23" s="327" t="s">
        <v>186</v>
      </c>
      <c r="U23" s="327"/>
      <c r="V23" s="327"/>
      <c r="W23" s="328" t="s">
        <v>29</v>
      </c>
      <c r="X23" s="328" t="s">
        <v>174</v>
      </c>
      <c r="Y23" s="328" t="s">
        <v>173</v>
      </c>
      <c r="Z23" s="329" t="s">
        <v>25</v>
      </c>
      <c r="AA23" s="329" t="s">
        <v>174</v>
      </c>
      <c r="AB23" s="329" t="s">
        <v>173</v>
      </c>
      <c r="AC23" s="330" t="s">
        <v>32</v>
      </c>
      <c r="AD23" s="330" t="s">
        <v>174</v>
      </c>
      <c r="AE23" s="330" t="s">
        <v>173</v>
      </c>
    </row>
    <row r="24" spans="1:33">
      <c r="A24" s="314" t="s">
        <v>118</v>
      </c>
      <c r="B24" s="314" t="str">
        <f>IF(INDEX(AC$13:AC$53,MATCH($G19,$I$13:$I$53,0))="","",INDEX(AC$13:AC$53,MATCH($G19,$I$13:$I$53,0)))</f>
        <v>?</v>
      </c>
      <c r="C24" s="314"/>
      <c r="D24" s="321"/>
      <c r="E24" s="314" t="str">
        <f>IF(INDEX(AD$13:AD$53,MATCH($G19,$I$13:$I$53,0))="","",INDEX(AD$13:AD$53,MATCH($G19,$I$13:$I$53,0)))</f>
        <v>?</v>
      </c>
      <c r="F24" s="314" t="str">
        <f>IF(INDEX(AE$13:AE$53,MATCH($G19,$I$13:$I$53,0))="","",INDEX(AE$13:AE$53,MATCH($G19,$I$13:$I$53,0)))</f>
        <v>?</v>
      </c>
      <c r="G24" s="229"/>
      <c r="H24" s="305"/>
      <c r="I24" s="322">
        <v>12</v>
      </c>
      <c r="J24" s="323" t="s">
        <v>78</v>
      </c>
      <c r="K24" s="324" t="s">
        <v>45</v>
      </c>
      <c r="L24" s="324" t="s">
        <v>70</v>
      </c>
      <c r="M24" s="324" t="s">
        <v>64</v>
      </c>
      <c r="N24" s="324" t="s">
        <v>68</v>
      </c>
      <c r="O24" s="325" t="s">
        <v>189</v>
      </c>
      <c r="P24" s="326" t="s">
        <v>114</v>
      </c>
      <c r="Q24" s="326" t="s">
        <v>113</v>
      </c>
      <c r="R24" s="326" t="s">
        <v>114</v>
      </c>
      <c r="S24" s="326" t="s">
        <v>113</v>
      </c>
      <c r="T24" s="327" t="s">
        <v>191</v>
      </c>
      <c r="U24" s="327"/>
      <c r="V24" s="327"/>
      <c r="W24" s="328" t="s">
        <v>29</v>
      </c>
      <c r="X24" s="328" t="s">
        <v>174</v>
      </c>
      <c r="Y24" s="328" t="s">
        <v>173</v>
      </c>
      <c r="Z24" s="329" t="s">
        <v>24</v>
      </c>
      <c r="AA24" s="329" t="s">
        <v>174</v>
      </c>
      <c r="AB24" s="329" t="s">
        <v>173</v>
      </c>
      <c r="AC24" s="330" t="s">
        <v>31</v>
      </c>
      <c r="AD24" s="330" t="s">
        <v>174</v>
      </c>
      <c r="AE24" s="330" t="s">
        <v>173</v>
      </c>
    </row>
    <row r="25" spans="1:33">
      <c r="A25" s="197"/>
      <c r="B25" s="199"/>
      <c r="C25" s="207"/>
      <c r="D25" s="207"/>
      <c r="E25" s="207"/>
      <c r="F25" s="207"/>
      <c r="G25" s="229"/>
      <c r="H25" s="305"/>
      <c r="I25" s="322">
        <v>13</v>
      </c>
      <c r="J25" s="323" t="s">
        <v>50</v>
      </c>
      <c r="K25" s="324" t="s">
        <v>45</v>
      </c>
      <c r="L25" s="324" t="s">
        <v>70</v>
      </c>
      <c r="M25" s="324" t="s">
        <v>58</v>
      </c>
      <c r="N25" s="324" t="s">
        <v>68</v>
      </c>
      <c r="O25" s="325" t="s">
        <v>190</v>
      </c>
      <c r="P25" s="326" t="s">
        <v>114</v>
      </c>
      <c r="Q25" s="326" t="s">
        <v>113</v>
      </c>
      <c r="R25" s="326" t="s">
        <v>114</v>
      </c>
      <c r="S25" s="326" t="s">
        <v>113</v>
      </c>
      <c r="T25" s="327" t="s">
        <v>191</v>
      </c>
      <c r="U25" s="327"/>
      <c r="V25" s="327"/>
      <c r="W25" s="328" t="s">
        <v>29</v>
      </c>
      <c r="X25" s="328" t="s">
        <v>172</v>
      </c>
      <c r="Y25" s="328" t="s">
        <v>174</v>
      </c>
      <c r="Z25" s="329" t="s">
        <v>24</v>
      </c>
      <c r="AA25" s="329" t="s">
        <v>172</v>
      </c>
      <c r="AB25" s="329" t="s">
        <v>174</v>
      </c>
      <c r="AC25" s="330" t="s">
        <v>31</v>
      </c>
      <c r="AD25" s="330" t="s">
        <v>172</v>
      </c>
      <c r="AE25" s="330" t="s">
        <v>174</v>
      </c>
    </row>
    <row r="26" spans="1:33">
      <c r="A26" s="309" t="str">
        <f>"DECK "&amp;RIGHT( A19,1)+1</f>
        <v>DECK 3</v>
      </c>
      <c r="B26" s="309" t="str">
        <f>IF(INDEX(J$13:J$53,MATCH($G26,$I$13:$I$53,0))="","",INDEX(J$13:J$53,MATCH($G26,$I$13:$I$53,0)))</f>
        <v>GENIE</v>
      </c>
      <c r="C26" s="309" t="str">
        <f>IF(INDEX(K$13:K$53,MATCH($G26,$I$13:$I$53,0))="","",INDEX(K$13:K$53,MATCH($G26,$I$13:$I$53,0)))</f>
        <v>ARLEQUIN</v>
      </c>
      <c r="D26" s="309" t="str">
        <f>IF(INDEX(L$13:L$53,MATCH($G26,$I$13:$I$53,0))="","",INDEX(L$13:L$53,MATCH($G26,$I$13:$I$53,0)))</f>
        <v>BAGARREUR</v>
      </c>
      <c r="E26" s="309" t="str">
        <f>IF(INDEX(M$13:M$53,MATCH($G26,$I$13:$I$53,0))="","",INDEX(M$13:M$53,MATCH($G26,$I$13:$I$53,0)))</f>
        <v>PISTOLERO</v>
      </c>
      <c r="F26" s="309" t="str">
        <f>IF(INDEX(N$13:N$53,MATCH($G26,$I$13:$I$53,0))="","",INDEX(N$13:N$53,MATCH($G26,$I$13:$I$53,0)))</f>
        <v>KOBOLD</v>
      </c>
      <c r="G26" s="309">
        <f>G19+1</f>
        <v>3</v>
      </c>
      <c r="H26" s="305"/>
      <c r="I26" s="322">
        <v>14</v>
      </c>
      <c r="J26" s="323" t="s">
        <v>181</v>
      </c>
      <c r="K26" s="324" t="s">
        <v>45</v>
      </c>
      <c r="L26" s="324" t="s">
        <v>70</v>
      </c>
      <c r="M26" s="324" t="s">
        <v>64</v>
      </c>
      <c r="N26" s="324" t="s">
        <v>68</v>
      </c>
      <c r="O26" s="325" t="s">
        <v>113</v>
      </c>
      <c r="P26" s="326" t="s">
        <v>114</v>
      </c>
      <c r="Q26" s="326" t="s">
        <v>113</v>
      </c>
      <c r="R26" s="326" t="s">
        <v>114</v>
      </c>
      <c r="S26" s="326" t="s">
        <v>113</v>
      </c>
      <c r="T26" s="327" t="s">
        <v>191</v>
      </c>
      <c r="U26" s="327"/>
      <c r="V26" s="327"/>
      <c r="W26" s="328" t="s">
        <v>30</v>
      </c>
      <c r="X26" s="328" t="s">
        <v>174</v>
      </c>
      <c r="Y26" s="328" t="s">
        <v>173</v>
      </c>
      <c r="Z26" s="329" t="s">
        <v>25</v>
      </c>
      <c r="AA26" s="329" t="s">
        <v>174</v>
      </c>
      <c r="AB26" s="329" t="s">
        <v>173</v>
      </c>
      <c r="AC26" s="330" t="s">
        <v>31</v>
      </c>
      <c r="AD26" s="330" t="s">
        <v>174</v>
      </c>
      <c r="AE26" s="330" t="s">
        <v>173</v>
      </c>
    </row>
    <row r="27" spans="1:33">
      <c r="A27" s="310" t="s">
        <v>154</v>
      </c>
      <c r="B27" s="310" t="str">
        <f>IF(INDEX(O$13:O$53,MATCH($G26,$I$13:$I$53,0))="","",INDEX(O$13:O$53,MATCH($G26,$I$13:$I$53,0)))</f>
        <v>G / G</v>
      </c>
      <c r="C27" s="310" t="str">
        <f>IF(INDEX(P$13:P$53,MATCH($G26,$I$13:$I$53,0))="","",INDEX(P$13:P$53,MATCH($G26,$I$13:$I$53,0)))</f>
        <v>G / G</v>
      </c>
      <c r="D27" s="310" t="str">
        <f>IF(INDEX(Q$13:Q$53,MATCH($G26,$I$13:$I$53,0))="","",INDEX(Q$13:Q$53,MATCH($G26,$I$13:$I$53,0)))</f>
        <v>G / D</v>
      </c>
      <c r="E27" s="310" t="str">
        <f>IF(INDEX(R$13:R$53,MATCH($G26,$I$13:$I$53,0))="","",INDEX(R$13:R$53,MATCH($G26,$I$13:$I$53,0)))</f>
        <v>G / D</v>
      </c>
      <c r="F27" s="310" t="str">
        <f>IF(INDEX(S$13:S$53,MATCH($G26,$I$13:$I$53,0))="","",INDEX(S$13:S$53,MATCH($G26,$I$13:$I$53,0)))</f>
        <v>G / G</v>
      </c>
      <c r="G27" s="229"/>
      <c r="H27" s="305"/>
      <c r="I27" s="322">
        <v>15</v>
      </c>
      <c r="J27" s="323" t="s">
        <v>69</v>
      </c>
      <c r="K27" s="324" t="s">
        <v>45</v>
      </c>
      <c r="L27" s="324" t="s">
        <v>70</v>
      </c>
      <c r="M27" s="324" t="s">
        <v>64</v>
      </c>
      <c r="N27" s="324" t="s">
        <v>68</v>
      </c>
      <c r="O27" s="325" t="s">
        <v>190</v>
      </c>
      <c r="P27" s="326" t="s">
        <v>114</v>
      </c>
      <c r="Q27" s="326" t="s">
        <v>113</v>
      </c>
      <c r="R27" s="326" t="s">
        <v>114</v>
      </c>
      <c r="S27" s="326" t="s">
        <v>189</v>
      </c>
      <c r="T27" s="327" t="s">
        <v>158</v>
      </c>
      <c r="U27" s="327"/>
      <c r="V27" s="327"/>
      <c r="W27" s="328" t="s">
        <v>29</v>
      </c>
      <c r="X27" s="328" t="s">
        <v>172</v>
      </c>
      <c r="Y27" s="328" t="s">
        <v>173</v>
      </c>
      <c r="Z27" s="329" t="s">
        <v>25</v>
      </c>
      <c r="AA27" s="329" t="s">
        <v>172</v>
      </c>
      <c r="AB27" s="329" t="s">
        <v>173</v>
      </c>
      <c r="AC27" s="330" t="s">
        <v>31</v>
      </c>
      <c r="AD27" s="330" t="s">
        <v>172</v>
      </c>
      <c r="AE27" s="330" t="s">
        <v>173</v>
      </c>
    </row>
    <row r="28" spans="1:33">
      <c r="A28" s="311" t="s">
        <v>115</v>
      </c>
      <c r="B28" s="311" t="str">
        <f>IF(INDEX(T$13:T$53,MATCH($G26,$I$13:$I$53,0))="","",INDEX(T$13:T$53,MATCH($G26,$I$13:$I$53,0)))</f>
        <v>SIRENE</v>
      </c>
      <c r="C28" s="311" t="str">
        <f>IF(INDEX(U$13:U$53,MATCH($G26,$I$13:$I$53,0))="","",INDEX(U$13:U$53,MATCH($G26,$I$13:$I$53,0)))</f>
        <v/>
      </c>
      <c r="D28" s="311" t="str">
        <f>IF(INDEX(V$13:V$53,MATCH($G26,$I$13:$I$53,0))="","",INDEX(V$13:V$53,MATCH($G26,$I$13:$I$53,0)))</f>
        <v/>
      </c>
      <c r="E28" s="315"/>
      <c r="F28" s="316"/>
      <c r="G28" s="229"/>
      <c r="H28" s="305"/>
      <c r="I28" s="322">
        <v>16</v>
      </c>
      <c r="J28" s="323" t="s">
        <v>51</v>
      </c>
      <c r="K28" s="324" t="s">
        <v>45</v>
      </c>
      <c r="L28" s="324" t="s">
        <v>44</v>
      </c>
      <c r="M28" s="324" t="s">
        <v>70</v>
      </c>
      <c r="N28" s="324" t="s">
        <v>68</v>
      </c>
      <c r="O28" s="325" t="s">
        <v>189</v>
      </c>
      <c r="P28" s="326" t="s">
        <v>114</v>
      </c>
      <c r="Q28" s="326" t="s">
        <v>113</v>
      </c>
      <c r="R28" s="326" t="s">
        <v>113</v>
      </c>
      <c r="S28" s="326" t="s">
        <v>113</v>
      </c>
      <c r="T28" s="327" t="s">
        <v>158</v>
      </c>
      <c r="U28" s="327"/>
      <c r="V28" s="327"/>
      <c r="W28" s="328" t="s">
        <v>29</v>
      </c>
      <c r="X28" s="328" t="s">
        <v>175</v>
      </c>
      <c r="Y28" s="328" t="s">
        <v>174</v>
      </c>
      <c r="Z28" s="329" t="s">
        <v>25</v>
      </c>
      <c r="AA28" s="329" t="s">
        <v>175</v>
      </c>
      <c r="AB28" s="329" t="s">
        <v>174</v>
      </c>
      <c r="AC28" s="330" t="s">
        <v>32</v>
      </c>
      <c r="AD28" s="330" t="s">
        <v>175</v>
      </c>
      <c r="AE28" s="330" t="s">
        <v>174</v>
      </c>
    </row>
    <row r="29" spans="1:33">
      <c r="A29" s="317" t="s">
        <v>116</v>
      </c>
      <c r="B29" s="317" t="str">
        <f>IF(INDEX(W$13:W$53,MATCH($G26,$I$13:$I$53,0))="","",INDEX(W$13:W$53,MATCH($G26,$I$13:$I$53,0)))</f>
        <v>ARC DE MAITRE</v>
      </c>
      <c r="C29" s="317"/>
      <c r="D29" s="318"/>
      <c r="E29" s="317" t="str">
        <f>IF(INDEX(X$13:X$53,MATCH($G26,$I$13:$I$53,0))="","",INDEX(X$13:X$53,MATCH($G26,$I$13:$I$53,0)))</f>
        <v>MAGIE</v>
      </c>
      <c r="F29" s="317" t="str">
        <f>IF(INDEX(Y$13:Y$53,MATCH($G26,$I$13:$I$53,0))="","",INDEX(Y$13:Y$53,MATCH($G26,$I$13:$I$53,0)))</f>
        <v>TENEBRES</v>
      </c>
      <c r="G29" s="229"/>
      <c r="H29" s="305"/>
      <c r="I29" s="322">
        <v>17</v>
      </c>
      <c r="J29" s="323" t="s">
        <v>62</v>
      </c>
      <c r="K29" s="324" t="s">
        <v>159</v>
      </c>
      <c r="L29" s="324" t="s">
        <v>44</v>
      </c>
      <c r="M29" s="324" t="s">
        <v>125</v>
      </c>
      <c r="N29" s="324" t="s">
        <v>58</v>
      </c>
      <c r="O29" s="325" t="s">
        <v>113</v>
      </c>
      <c r="P29" s="326" t="s">
        <v>229</v>
      </c>
      <c r="Q29" s="326" t="s">
        <v>113</v>
      </c>
      <c r="R29" s="326" t="s">
        <v>231</v>
      </c>
      <c r="S29" s="326" t="s">
        <v>190</v>
      </c>
      <c r="T29" s="327" t="s">
        <v>158</v>
      </c>
      <c r="U29" s="327"/>
      <c r="V29" s="327"/>
      <c r="W29" s="328" t="s">
        <v>30</v>
      </c>
      <c r="X29" s="328" t="s">
        <v>188</v>
      </c>
      <c r="Y29" s="328" t="s">
        <v>174</v>
      </c>
      <c r="Z29" s="329" t="s">
        <v>23</v>
      </c>
      <c r="AA29" s="329" t="s">
        <v>188</v>
      </c>
      <c r="AB29" s="329" t="s">
        <v>174</v>
      </c>
      <c r="AC29" s="330" t="s">
        <v>32</v>
      </c>
      <c r="AD29" s="330" t="s">
        <v>188</v>
      </c>
      <c r="AE29" s="330" t="s">
        <v>174</v>
      </c>
    </row>
    <row r="30" spans="1:33">
      <c r="A30" s="319" t="s">
        <v>117</v>
      </c>
      <c r="B30" s="319" t="str">
        <f>IF(INDEX(Z$13:Z$53,MATCH($G26,$I$13:$I$53,0))="","",INDEX(Z$13:Z$53,MATCH($G26,$I$13:$I$53,0)))</f>
        <v>COTTE DE MAILLES</v>
      </c>
      <c r="C30" s="319"/>
      <c r="D30" s="320"/>
      <c r="E30" s="319" t="str">
        <f>IF(INDEX(AA$13:AA$53,MATCH($G26,$I$13:$I$53,0))="","",INDEX(AA$13:AA$53,MATCH($G26,$I$13:$I$53,0)))</f>
        <v>TECHNO</v>
      </c>
      <c r="F30" s="319" t="str">
        <f>IF(INDEX(AB$13:AB$53,MATCH($G26,$I$13:$I$53,0))="","",INDEX(AB$13:AB$53,MATCH($G26,$I$13:$I$53,0)))</f>
        <v>TENEBRES</v>
      </c>
      <c r="G30" s="229"/>
      <c r="H30" s="305"/>
      <c r="I30" s="322">
        <v>18</v>
      </c>
      <c r="J30" s="323" t="s">
        <v>176</v>
      </c>
      <c r="K30" s="324" t="s">
        <v>44</v>
      </c>
      <c r="L30" s="324" t="s">
        <v>159</v>
      </c>
      <c r="M30" s="324" t="s">
        <v>125</v>
      </c>
      <c r="N30" s="324" t="s">
        <v>58</v>
      </c>
      <c r="O30" s="325" t="s">
        <v>113</v>
      </c>
      <c r="P30" s="326" t="s">
        <v>113</v>
      </c>
      <c r="Q30" s="326" t="s">
        <v>114</v>
      </c>
      <c r="R30" s="326" t="s">
        <v>190</v>
      </c>
      <c r="S30" s="326" t="s">
        <v>190</v>
      </c>
      <c r="T30" s="327" t="s">
        <v>158</v>
      </c>
      <c r="U30" s="327"/>
      <c r="V30" s="327"/>
      <c r="W30" s="328" t="s">
        <v>30</v>
      </c>
      <c r="X30" s="328" t="s">
        <v>175</v>
      </c>
      <c r="Y30" s="328" t="s">
        <v>174</v>
      </c>
      <c r="Z30" s="329" t="s">
        <v>25</v>
      </c>
      <c r="AA30" s="329" t="s">
        <v>175</v>
      </c>
      <c r="AB30" s="329" t="s">
        <v>174</v>
      </c>
      <c r="AC30" s="330" t="s">
        <v>31</v>
      </c>
      <c r="AD30" s="330" t="s">
        <v>175</v>
      </c>
      <c r="AE30" s="330" t="s">
        <v>174</v>
      </c>
    </row>
    <row r="31" spans="1:33">
      <c r="A31" s="314" t="s">
        <v>118</v>
      </c>
      <c r="B31" s="314" t="str">
        <f>IF(INDEX(AC$13:AC$53,MATCH($G26,$I$13:$I$53,0))="","",INDEX(AC$13:AC$53,MATCH($G26,$I$13:$I$53,0)))</f>
        <v>AMULETTE DE CELERITE</v>
      </c>
      <c r="C31" s="314"/>
      <c r="D31" s="321"/>
      <c r="E31" s="314" t="str">
        <f>IF(INDEX(AD$13:AD$53,MATCH($G26,$I$13:$I$53,0))="","",INDEX(AD$13:AD$53,MATCH($G26,$I$13:$I$53,0)))</f>
        <v>MAGIE</v>
      </c>
      <c r="F31" s="314" t="str">
        <f>IF(INDEX(AE$13:AE$53,MATCH($G26,$I$13:$I$53,0))="","",INDEX(AE$13:AE$53,MATCH($G26,$I$13:$I$53,0)))</f>
        <v>TENEBRES</v>
      </c>
      <c r="G31" s="229"/>
      <c r="H31" s="305"/>
      <c r="I31" s="322">
        <v>19</v>
      </c>
      <c r="J31" s="323" t="s">
        <v>53</v>
      </c>
      <c r="K31" s="324" t="s">
        <v>159</v>
      </c>
      <c r="L31" s="324" t="s">
        <v>44</v>
      </c>
      <c r="M31" s="324" t="s">
        <v>125</v>
      </c>
      <c r="N31" s="324" t="s">
        <v>58</v>
      </c>
      <c r="O31" s="325" t="s">
        <v>114</v>
      </c>
      <c r="P31" s="326" t="s">
        <v>114</v>
      </c>
      <c r="Q31" s="326" t="s">
        <v>113</v>
      </c>
      <c r="R31" s="326" t="s">
        <v>190</v>
      </c>
      <c r="S31" s="326" t="s">
        <v>189</v>
      </c>
      <c r="T31" s="327" t="s">
        <v>192</v>
      </c>
      <c r="U31" s="327"/>
      <c r="V31" s="327"/>
      <c r="W31" s="328" t="s">
        <v>29</v>
      </c>
      <c r="X31" s="328" t="s">
        <v>173</v>
      </c>
      <c r="Y31" s="328" t="s">
        <v>174</v>
      </c>
      <c r="Z31" s="329" t="s">
        <v>25</v>
      </c>
      <c r="AA31" s="329" t="s">
        <v>173</v>
      </c>
      <c r="AB31" s="329" t="s">
        <v>174</v>
      </c>
      <c r="AC31" s="330" t="s">
        <v>31</v>
      </c>
      <c r="AD31" s="330" t="s">
        <v>173</v>
      </c>
      <c r="AE31" s="330" t="s">
        <v>174</v>
      </c>
    </row>
    <row r="32" spans="1:33">
      <c r="A32" s="197"/>
      <c r="B32" s="199"/>
      <c r="C32" s="207"/>
      <c r="D32" s="207"/>
      <c r="E32" s="207"/>
      <c r="F32" s="207"/>
      <c r="G32" s="229"/>
      <c r="H32" s="306"/>
      <c r="I32" s="322">
        <v>20</v>
      </c>
      <c r="J32" s="323" t="s">
        <v>46</v>
      </c>
      <c r="K32" s="324" t="s">
        <v>144</v>
      </c>
      <c r="L32" s="324" t="s">
        <v>159</v>
      </c>
      <c r="M32" s="324" t="s">
        <v>64</v>
      </c>
      <c r="N32" s="324" t="s">
        <v>59</v>
      </c>
      <c r="O32" s="325" t="s">
        <v>228</v>
      </c>
      <c r="P32" s="326" t="s">
        <v>228</v>
      </c>
      <c r="Q32" s="326" t="s">
        <v>228</v>
      </c>
      <c r="R32" s="326" t="s">
        <v>228</v>
      </c>
      <c r="S32" s="326" t="s">
        <v>228</v>
      </c>
      <c r="T32" s="327" t="s">
        <v>158</v>
      </c>
      <c r="U32" s="327"/>
      <c r="V32" s="327"/>
      <c r="W32" s="328" t="s">
        <v>228</v>
      </c>
      <c r="X32" s="328" t="s">
        <v>228</v>
      </c>
      <c r="Y32" s="328" t="s">
        <v>228</v>
      </c>
      <c r="Z32" s="329" t="s">
        <v>228</v>
      </c>
      <c r="AA32" s="329" t="s">
        <v>228</v>
      </c>
      <c r="AB32" s="329" t="s">
        <v>228</v>
      </c>
      <c r="AC32" s="330" t="s">
        <v>228</v>
      </c>
      <c r="AD32" s="330" t="s">
        <v>228</v>
      </c>
      <c r="AE32" s="330" t="s">
        <v>228</v>
      </c>
    </row>
    <row r="33" spans="1:31">
      <c r="A33" s="309" t="str">
        <f>"DECK "&amp;RIGHT( A26,1)+1</f>
        <v>DECK 4</v>
      </c>
      <c r="B33" s="309" t="str">
        <f>IF(INDEX(J$13:J$53,MATCH($G33,$I$13:$I$53,0))="","",INDEX(J$13:J$53,MATCH($G33,$I$13:$I$53,0)))</f>
        <v>METEORE</v>
      </c>
      <c r="C33" s="309" t="str">
        <f>IF(INDEX(K$13:K$53,MATCH($G33,$I$13:$I$53,0))="","",INDEX(K$13:K$53,MATCH($G33,$I$13:$I$53,0)))</f>
        <v>ARLEQUIN</v>
      </c>
      <c r="D33" s="309" t="str">
        <f>IF(INDEX(L$13:L$53,MATCH($G33,$I$13:$I$53,0))="","",INDEX(L$13:L$53,MATCH($G33,$I$13:$I$53,0)))</f>
        <v>DEMONOLOGUE</v>
      </c>
      <c r="E33" s="309" t="str">
        <f>IF(INDEX(M$13:M$53,MATCH($G33,$I$13:$I$53,0))="","",INDEX(M$13:M$53,MATCH($G33,$I$13:$I$53,0)))</f>
        <v>KOBOLD</v>
      </c>
      <c r="F33" s="309" t="str">
        <f>IF(INDEX(N$13:N$53,MATCH($G33,$I$13:$I$53,0))="","",INDEX(N$13:N$53,MATCH($G33,$I$13:$I$53,0)))</f>
        <v>MAGE G.</v>
      </c>
      <c r="G33" s="309">
        <f>G26+1</f>
        <v>4</v>
      </c>
      <c r="H33" s="305"/>
      <c r="I33" s="301"/>
      <c r="J33" s="302"/>
      <c r="K33" s="302"/>
      <c r="L33" s="302"/>
      <c r="M33" s="302"/>
      <c r="N33" s="302"/>
      <c r="O33" s="303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 s="302"/>
      <c r="AE33" s="302"/>
    </row>
    <row r="34" spans="1:31">
      <c r="A34" s="310" t="s">
        <v>154</v>
      </c>
      <c r="B34" s="310" t="str">
        <f>IF(INDEX(O$13:O$53,MATCH($G33,$I$13:$I$53,0))="","",INDEX(O$13:O$53,MATCH($G33,$I$13:$I$53,0)))</f>
        <v>D / G</v>
      </c>
      <c r="C34" s="310" t="str">
        <f>IF(INDEX(P$13:P$53,MATCH($G33,$I$13:$I$53,0))="","",INDEX(P$13:P$53,MATCH($G33,$I$13:$I$53,0)))</f>
        <v>G /  D</v>
      </c>
      <c r="D34" s="310" t="str">
        <f>IF(INDEX(Q$13:Q$53,MATCH($G33,$I$13:$I$53,0))="","",INDEX(Q$13:Q$53,MATCH($G33,$I$13:$I$53,0)))</f>
        <v>G / D</v>
      </c>
      <c r="E34" s="310" t="str">
        <f>IF(INDEX(R$13:R$53,MATCH($G33,$I$13:$I$53,0))="","",INDEX(R$13:R$53,MATCH($G33,$I$13:$I$53,0)))</f>
        <v>G / G</v>
      </c>
      <c r="F34" s="310" t="str">
        <f>IF(INDEX(S$13:S$53,MATCH($G33,$I$13:$I$53,0))="","",INDEX(S$13:S$53,MATCH($G33,$I$13:$I$53,0)))</f>
        <v>G / D / D</v>
      </c>
      <c r="G34" s="229"/>
      <c r="H34" s="305"/>
      <c r="I34" s="322">
        <v>21</v>
      </c>
      <c r="J34" s="323" t="s">
        <v>63</v>
      </c>
      <c r="K34" s="331" t="s">
        <v>145</v>
      </c>
      <c r="L34" s="324" t="s">
        <v>76</v>
      </c>
      <c r="M34" s="324" t="s">
        <v>59</v>
      </c>
      <c r="N34" s="324" t="s">
        <v>58</v>
      </c>
      <c r="O34" s="325" t="s">
        <v>189</v>
      </c>
      <c r="P34" s="326">
        <v>0</v>
      </c>
      <c r="Q34" s="326" t="s">
        <v>113</v>
      </c>
      <c r="R34" s="326" t="s">
        <v>113</v>
      </c>
      <c r="S34" s="326" t="s">
        <v>113</v>
      </c>
      <c r="T34" s="327" t="s">
        <v>186</v>
      </c>
      <c r="U34" s="327"/>
      <c r="V34" s="327"/>
      <c r="W34" s="328" t="s">
        <v>29</v>
      </c>
      <c r="X34" s="328" t="s">
        <v>174</v>
      </c>
      <c r="Y34" s="328" t="s">
        <v>173</v>
      </c>
      <c r="Z34" s="329" t="s">
        <v>24</v>
      </c>
      <c r="AA34" s="329" t="s">
        <v>174</v>
      </c>
      <c r="AB34" s="329" t="s">
        <v>173</v>
      </c>
      <c r="AC34" s="330" t="s">
        <v>31</v>
      </c>
      <c r="AD34" s="330" t="s">
        <v>174</v>
      </c>
      <c r="AE34" s="330" t="s">
        <v>173</v>
      </c>
    </row>
    <row r="35" spans="1:31">
      <c r="A35" s="311" t="s">
        <v>115</v>
      </c>
      <c r="B35" s="311" t="str">
        <f>IF(INDEX(T$13:T$53,MATCH($G33,$I$13:$I$53,0))="","",INDEX(T$13:T$53,MATCH($G33,$I$13:$I$53,0)))</f>
        <v>MARI</v>
      </c>
      <c r="C35" s="311" t="str">
        <f>IF(INDEX(U$13:U$53,MATCH($G33,$I$13:$I$53,0))="","",INDEX(U$13:U$53,MATCH($G33,$I$13:$I$53,0)))</f>
        <v>GIVRA</v>
      </c>
      <c r="D35" s="311" t="str">
        <f>IF(INDEX(V$13:V$53,MATCH($G33,$I$13:$I$53,0))="","",INDEX(V$13:V$53,MATCH($G33,$I$13:$I$53,0)))</f>
        <v/>
      </c>
      <c r="E35" s="315"/>
      <c r="F35" s="316"/>
      <c r="G35" s="229"/>
      <c r="H35" s="305"/>
      <c r="I35" s="322">
        <v>22</v>
      </c>
      <c r="J35" s="323" t="s">
        <v>100</v>
      </c>
      <c r="K35" s="331" t="s">
        <v>145</v>
      </c>
      <c r="L35" s="324" t="s">
        <v>76</v>
      </c>
      <c r="M35" s="324" t="s">
        <v>66</v>
      </c>
      <c r="N35" s="324" t="s">
        <v>54</v>
      </c>
      <c r="O35" s="325" t="s">
        <v>228</v>
      </c>
      <c r="P35" s="326">
        <v>0</v>
      </c>
      <c r="Q35" s="326" t="s">
        <v>228</v>
      </c>
      <c r="R35" s="326" t="s">
        <v>228</v>
      </c>
      <c r="S35" s="326" t="s">
        <v>228</v>
      </c>
      <c r="T35" s="327" t="s">
        <v>186</v>
      </c>
      <c r="U35" s="327"/>
      <c r="V35" s="327"/>
      <c r="W35" s="328" t="s">
        <v>228</v>
      </c>
      <c r="X35" s="328" t="s">
        <v>228</v>
      </c>
      <c r="Y35" s="328" t="s">
        <v>228</v>
      </c>
      <c r="Z35" s="329" t="s">
        <v>228</v>
      </c>
      <c r="AA35" s="329" t="s">
        <v>228</v>
      </c>
      <c r="AB35" s="329" t="s">
        <v>228</v>
      </c>
      <c r="AC35" s="330" t="s">
        <v>228</v>
      </c>
      <c r="AD35" s="330" t="s">
        <v>228</v>
      </c>
      <c r="AE35" s="330" t="s">
        <v>228</v>
      </c>
    </row>
    <row r="36" spans="1:31">
      <c r="A36" s="317" t="s">
        <v>116</v>
      </c>
      <c r="B36" s="317" t="str">
        <f>IF(INDEX(W$13:W$53,MATCH($G33,$I$13:$I$53,0))="","",INDEX(W$13:W$53,MATCH($G33,$I$13:$I$53,0)))</f>
        <v>EPEE DE CHEVALIER</v>
      </c>
      <c r="C36" s="317"/>
      <c r="D36" s="318"/>
      <c r="E36" s="317" t="str">
        <f>IF(INDEX(X$13:X$53,MATCH($G33,$I$13:$I$53,0))="","",INDEX(X$13:X$53,MATCH($G33,$I$13:$I$53,0)))</f>
        <v>MAGIE</v>
      </c>
      <c r="F36" s="317" t="str">
        <f>IF(INDEX(Y$13:Y$53,MATCH($G33,$I$13:$I$53,0))="","",INDEX(Y$13:Y$53,MATCH($G33,$I$13:$I$53,0)))</f>
        <v>TENEBRES</v>
      </c>
      <c r="G36" s="229"/>
      <c r="H36" s="305"/>
      <c r="I36" s="322">
        <v>23</v>
      </c>
      <c r="J36" s="323" t="s">
        <v>55</v>
      </c>
      <c r="K36" s="331" t="s">
        <v>143</v>
      </c>
      <c r="L36" s="324" t="s">
        <v>45</v>
      </c>
      <c r="M36" s="324" t="s">
        <v>64</v>
      </c>
      <c r="N36" s="324" t="s">
        <v>59</v>
      </c>
      <c r="O36" s="325" t="s">
        <v>113</v>
      </c>
      <c r="P36" s="326">
        <v>0</v>
      </c>
      <c r="Q36" s="326" t="s">
        <v>114</v>
      </c>
      <c r="R36" s="326" t="s">
        <v>114</v>
      </c>
      <c r="S36" s="326" t="s">
        <v>113</v>
      </c>
      <c r="T36" s="327" t="s">
        <v>158</v>
      </c>
      <c r="U36" s="327"/>
      <c r="V36" s="327"/>
      <c r="W36" s="328" t="s">
        <v>27</v>
      </c>
      <c r="X36" s="328" t="s">
        <v>175</v>
      </c>
      <c r="Y36" s="328" t="s">
        <v>173</v>
      </c>
      <c r="Z36" s="329" t="s">
        <v>24</v>
      </c>
      <c r="AA36" s="329" t="s">
        <v>172</v>
      </c>
      <c r="AB36" s="329" t="s">
        <v>173</v>
      </c>
      <c r="AC36" s="330" t="s">
        <v>31</v>
      </c>
      <c r="AD36" s="330" t="s">
        <v>175</v>
      </c>
      <c r="AE36" s="330" t="s">
        <v>173</v>
      </c>
    </row>
    <row r="37" spans="1:31">
      <c r="A37" s="319" t="s">
        <v>117</v>
      </c>
      <c r="B37" s="319" t="str">
        <f>IF(INDEX(Z$13:Z$53,MATCH($G33,$I$13:$I$53,0))="","",INDEX(Z$13:Z$53,MATCH($G33,$I$13:$I$53,0)))</f>
        <v>COTTE DE MAILLES</v>
      </c>
      <c r="C37" s="319"/>
      <c r="D37" s="320"/>
      <c r="E37" s="319" t="str">
        <f>IF(INDEX(AA$13:AA$53,MATCH($G33,$I$13:$I$53,0))="","",INDEX(AA$13:AA$53,MATCH($G33,$I$13:$I$53,0)))</f>
        <v>MAGIE</v>
      </c>
      <c r="F37" s="319" t="str">
        <f>IF(INDEX(AB$13:AB$53,MATCH($G33,$I$13:$I$53,0))="","",INDEX(AB$13:AB$53,MATCH($G33,$I$13:$I$53,0)))</f>
        <v>TENEBRES</v>
      </c>
      <c r="G37" s="229"/>
      <c r="H37" s="305"/>
      <c r="I37" s="322">
        <v>24</v>
      </c>
      <c r="J37" s="323" t="s">
        <v>60</v>
      </c>
      <c r="K37" s="331" t="s">
        <v>61</v>
      </c>
      <c r="L37" s="324" t="s">
        <v>76</v>
      </c>
      <c r="M37" s="324" t="s">
        <v>177</v>
      </c>
      <c r="N37" s="324" t="s">
        <v>54</v>
      </c>
      <c r="O37" s="325" t="s">
        <v>228</v>
      </c>
      <c r="P37" s="326" t="s">
        <v>190</v>
      </c>
      <c r="Q37" s="326" t="s">
        <v>228</v>
      </c>
      <c r="R37" s="326" t="s">
        <v>228</v>
      </c>
      <c r="S37" s="326" t="s">
        <v>228</v>
      </c>
      <c r="T37" s="327" t="s">
        <v>155</v>
      </c>
      <c r="U37" s="327"/>
      <c r="V37" s="327"/>
      <c r="W37" s="328" t="s">
        <v>228</v>
      </c>
      <c r="X37" s="328" t="s">
        <v>175</v>
      </c>
      <c r="Y37" s="328" t="s">
        <v>173</v>
      </c>
      <c r="Z37" s="329" t="s">
        <v>228</v>
      </c>
      <c r="AA37" s="329" t="s">
        <v>175</v>
      </c>
      <c r="AB37" s="329" t="s">
        <v>173</v>
      </c>
      <c r="AC37" s="330" t="s">
        <v>228</v>
      </c>
      <c r="AD37" s="330" t="s">
        <v>175</v>
      </c>
      <c r="AE37" s="330" t="s">
        <v>173</v>
      </c>
    </row>
    <row r="38" spans="1:31">
      <c r="A38" s="314" t="s">
        <v>118</v>
      </c>
      <c r="B38" s="314" t="str">
        <f>IF(INDEX(AC$13:AC$53,MATCH($G33,$I$13:$I$53,0))="","",INDEX(AC$13:AC$53,MATCH($G33,$I$13:$I$53,0)))</f>
        <v>AMULETTE DE CELERITE</v>
      </c>
      <c r="C38" s="314"/>
      <c r="D38" s="321"/>
      <c r="E38" s="314" t="str">
        <f>IF(INDEX(AD$13:AD$53,MATCH($G33,$I$13:$I$53,0))="","",INDEX(AD$13:AD$53,MATCH($G33,$I$13:$I$53,0)))</f>
        <v>MAGIE</v>
      </c>
      <c r="F38" s="314" t="str">
        <f>IF(INDEX(AE$13:AE$53,MATCH($G33,$I$13:$I$53,0))="","",INDEX(AE$13:AE$53,MATCH($G33,$I$13:$I$53,0)))</f>
        <v>TENEBRES</v>
      </c>
      <c r="G38" s="229"/>
      <c r="H38" s="305"/>
      <c r="I38" s="322">
        <v>25</v>
      </c>
      <c r="J38" s="323" t="s">
        <v>47</v>
      </c>
      <c r="K38" s="331" t="s">
        <v>64</v>
      </c>
      <c r="L38" s="324" t="s">
        <v>76</v>
      </c>
      <c r="M38" s="324" t="s">
        <v>59</v>
      </c>
      <c r="N38" s="324" t="s">
        <v>58</v>
      </c>
      <c r="O38" s="325" t="s">
        <v>113</v>
      </c>
      <c r="P38" s="326" t="s">
        <v>113</v>
      </c>
      <c r="Q38" s="326" t="s">
        <v>113</v>
      </c>
      <c r="R38" s="326" t="s">
        <v>113</v>
      </c>
      <c r="S38" s="326" t="s">
        <v>114</v>
      </c>
      <c r="T38" s="327" t="s">
        <v>187</v>
      </c>
      <c r="U38" s="327"/>
      <c r="V38" s="327"/>
      <c r="W38" s="328" t="s">
        <v>29</v>
      </c>
      <c r="X38" s="328" t="s">
        <v>188</v>
      </c>
      <c r="Y38" s="328" t="s">
        <v>173</v>
      </c>
      <c r="Z38" s="329" t="s">
        <v>23</v>
      </c>
      <c r="AA38" s="329" t="s">
        <v>188</v>
      </c>
      <c r="AB38" s="329" t="s">
        <v>173</v>
      </c>
      <c r="AC38" s="330" t="s">
        <v>31</v>
      </c>
      <c r="AD38" s="330" t="s">
        <v>188</v>
      </c>
      <c r="AE38" s="330" t="s">
        <v>173</v>
      </c>
    </row>
    <row r="39" spans="1:31">
      <c r="A39" s="197"/>
      <c r="B39" s="199"/>
      <c r="C39" s="207"/>
      <c r="D39" s="207"/>
      <c r="E39" s="207"/>
      <c r="F39" s="207"/>
      <c r="G39" s="229"/>
      <c r="H39" s="305"/>
      <c r="I39" s="322">
        <v>26</v>
      </c>
      <c r="J39" s="332" t="s">
        <v>65</v>
      </c>
      <c r="K39" s="324" t="s">
        <v>58</v>
      </c>
      <c r="L39" s="324" t="s">
        <v>70</v>
      </c>
      <c r="M39" s="324" t="s">
        <v>64</v>
      </c>
      <c r="N39" s="324" t="s">
        <v>59</v>
      </c>
      <c r="O39" s="325" t="s">
        <v>114</v>
      </c>
      <c r="P39" s="326" t="s">
        <v>113</v>
      </c>
      <c r="Q39" s="326" t="s">
        <v>113</v>
      </c>
      <c r="R39" s="326" t="s">
        <v>114</v>
      </c>
      <c r="S39" s="326" t="s">
        <v>113</v>
      </c>
      <c r="T39" s="327" t="s">
        <v>158</v>
      </c>
      <c r="U39" s="327"/>
      <c r="V39" s="327"/>
      <c r="W39" s="328" t="s">
        <v>29</v>
      </c>
      <c r="X39" s="328" t="s">
        <v>172</v>
      </c>
      <c r="Y39" s="328" t="s">
        <v>173</v>
      </c>
      <c r="Z39" s="329" t="s">
        <v>25</v>
      </c>
      <c r="AA39" s="329" t="s">
        <v>172</v>
      </c>
      <c r="AB39" s="329" t="s">
        <v>173</v>
      </c>
      <c r="AC39" s="330" t="s">
        <v>32</v>
      </c>
      <c r="AD39" s="330" t="s">
        <v>172</v>
      </c>
      <c r="AE39" s="330" t="s">
        <v>173</v>
      </c>
    </row>
    <row r="40" spans="1:31">
      <c r="A40" s="309" t="str">
        <f>"DECK "&amp;RIGHT( A33,1)+1</f>
        <v>DECK 5</v>
      </c>
      <c r="B40" s="309" t="str">
        <f>IF(INDEX(J$13:J$53,MATCH($G40,$I$13:$I$53,0))="","",INDEX(J$13:J$53,MATCH($G40,$I$13:$I$53,0)))</f>
        <v>BARDE</v>
      </c>
      <c r="C40" s="309" t="str">
        <f>IF(INDEX(K$13:K$53,MATCH($G40,$I$13:$I$53,0))="","",INDEX(K$13:K$53,MATCH($G40,$I$13:$I$53,0)))</f>
        <v>ARLEQUIN</v>
      </c>
      <c r="D40" s="309" t="str">
        <f>IF(INDEX(L$13:L$53,MATCH($G40,$I$13:$I$53,0))="","",INDEX(L$13:L$53,MATCH($G40,$I$13:$I$53,0)))</f>
        <v>DEMONOLOGUE</v>
      </c>
      <c r="E40" s="309" t="str">
        <f>IF(INDEX(M$13:M$53,MATCH($G40,$I$13:$I$53,0))="","",INDEX(M$13:M$53,MATCH($G40,$I$13:$I$53,0)))</f>
        <v>KOBOLD</v>
      </c>
      <c r="F40" s="309" t="str">
        <f>IF(INDEX(N$13:N$53,MATCH($G40,$I$13:$I$53,0))="","",INDEX(N$13:N$53,MATCH($G40,$I$13:$I$53,0)))</f>
        <v>INVOCATEUR</v>
      </c>
      <c r="G40" s="309">
        <f>G33+1</f>
        <v>5</v>
      </c>
      <c r="H40" s="305"/>
      <c r="I40" s="322">
        <v>27</v>
      </c>
      <c r="J40" s="332" t="s">
        <v>129</v>
      </c>
      <c r="K40" s="324" t="s">
        <v>159</v>
      </c>
      <c r="L40" s="331" t="s">
        <v>44</v>
      </c>
      <c r="M40" s="324" t="s">
        <v>59</v>
      </c>
      <c r="N40" s="324" t="s">
        <v>58</v>
      </c>
      <c r="O40" s="325" t="s">
        <v>193</v>
      </c>
      <c r="P40" s="326" t="s">
        <v>190</v>
      </c>
      <c r="Q40" s="326" t="s">
        <v>113</v>
      </c>
      <c r="R40" s="326" t="s">
        <v>113</v>
      </c>
      <c r="S40" s="326" t="s">
        <v>114</v>
      </c>
      <c r="T40" s="327" t="s">
        <v>187</v>
      </c>
      <c r="U40" s="327"/>
      <c r="V40" s="327"/>
      <c r="W40" s="328" t="s">
        <v>29</v>
      </c>
      <c r="X40" s="328" t="s">
        <v>172</v>
      </c>
      <c r="Y40" s="328" t="s">
        <v>174</v>
      </c>
      <c r="Z40" s="329" t="s">
        <v>24</v>
      </c>
      <c r="AA40" s="329" t="s">
        <v>172</v>
      </c>
      <c r="AB40" s="329" t="s">
        <v>174</v>
      </c>
      <c r="AC40" s="330" t="s">
        <v>31</v>
      </c>
      <c r="AD40" s="330" t="s">
        <v>172</v>
      </c>
      <c r="AE40" s="330" t="s">
        <v>174</v>
      </c>
    </row>
    <row r="41" spans="1:31">
      <c r="A41" s="310" t="s">
        <v>154</v>
      </c>
      <c r="B41" s="310" t="str">
        <f>IF(INDEX(O$13:O$53,MATCH($G40,$I$13:$I$53,0))="","",INDEX(O$13:O$53,MATCH($G40,$I$13:$I$53,0)))</f>
        <v>G / D</v>
      </c>
      <c r="C41" s="310" t="str">
        <f>IF(INDEX(P$13:P$53,MATCH($G40,$I$13:$I$53,0))="","",INDEX(P$13:P$53,MATCH($G40,$I$13:$I$53,0)))</f>
        <v>G / G</v>
      </c>
      <c r="D41" s="310" t="str">
        <f>IF(INDEX(Q$13:Q$53,MATCH($G40,$I$13:$I$53,0))="","",INDEX(Q$13:Q$53,MATCH($G40,$I$13:$I$53,0)))</f>
        <v>G / G</v>
      </c>
      <c r="E41" s="310" t="str">
        <f>IF(INDEX(R$13:R$53,MATCH($G40,$I$13:$I$53,0))="","",INDEX(R$13:R$53,MATCH($G40,$I$13:$I$53,0)))</f>
        <v>G / G</v>
      </c>
      <c r="F41" s="310" t="str">
        <f>IF(INDEX(S$13:S$53,MATCH($G40,$I$13:$I$53,0))="","",INDEX(S$13:S$53,MATCH($G40,$I$13:$I$53,0)))</f>
        <v>G / D</v>
      </c>
      <c r="G41" s="229"/>
      <c r="H41" s="305"/>
      <c r="I41" s="322">
        <v>28</v>
      </c>
      <c r="J41" s="323" t="s">
        <v>80</v>
      </c>
      <c r="K41" s="331" t="s">
        <v>66</v>
      </c>
      <c r="L41" s="324" t="s">
        <v>76</v>
      </c>
      <c r="M41" s="324" t="s">
        <v>145</v>
      </c>
      <c r="N41" s="324" t="s">
        <v>58</v>
      </c>
      <c r="O41" s="325" t="s">
        <v>190</v>
      </c>
      <c r="P41" s="326" t="s">
        <v>114</v>
      </c>
      <c r="Q41" s="326" t="s">
        <v>113</v>
      </c>
      <c r="R41" s="326">
        <v>0</v>
      </c>
      <c r="S41" s="326" t="s">
        <v>113</v>
      </c>
      <c r="T41" s="327" t="s">
        <v>186</v>
      </c>
      <c r="U41" s="327"/>
      <c r="V41" s="327"/>
      <c r="W41" s="328" t="s">
        <v>29</v>
      </c>
      <c r="X41" s="328" t="s">
        <v>173</v>
      </c>
      <c r="Y41" s="328" t="s">
        <v>174</v>
      </c>
      <c r="Z41" s="329" t="s">
        <v>24</v>
      </c>
      <c r="AA41" s="329" t="s">
        <v>173</v>
      </c>
      <c r="AB41" s="329" t="s">
        <v>174</v>
      </c>
      <c r="AC41" s="330" t="s">
        <v>31</v>
      </c>
      <c r="AD41" s="330" t="s">
        <v>173</v>
      </c>
      <c r="AE41" s="330" t="s">
        <v>174</v>
      </c>
    </row>
    <row r="42" spans="1:31">
      <c r="A42" s="311" t="s">
        <v>115</v>
      </c>
      <c r="B42" s="311" t="str">
        <f>IF(INDEX(T$13:T$53,MATCH($G40,$I$13:$I$53,0))="","",INDEX(T$13:T$53,MATCH($G40,$I$13:$I$53,0)))</f>
        <v>CROC-FEU</v>
      </c>
      <c r="C42" s="311" t="str">
        <f>IF(INDEX(U$13:U$53,MATCH($G40,$I$13:$I$53,0))="","",INDEX(U$13:U$53,MATCH($G40,$I$13:$I$53,0)))</f>
        <v/>
      </c>
      <c r="D42" s="311" t="str">
        <f>IF(INDEX(V$13:V$53,MATCH($G40,$I$13:$I$53,0))="","",INDEX(V$13:V$53,MATCH($G40,$I$13:$I$53,0)))</f>
        <v/>
      </c>
      <c r="E42" s="315"/>
      <c r="F42" s="316"/>
      <c r="G42" s="229"/>
      <c r="H42" s="305"/>
      <c r="I42" s="322">
        <v>29</v>
      </c>
      <c r="J42" s="332" t="s">
        <v>157</v>
      </c>
      <c r="K42" s="324" t="s">
        <v>153</v>
      </c>
      <c r="L42" s="324" t="s">
        <v>70</v>
      </c>
      <c r="M42" s="324" t="s">
        <v>64</v>
      </c>
      <c r="N42" s="324" t="s">
        <v>159</v>
      </c>
      <c r="O42" s="325" t="s">
        <v>230</v>
      </c>
      <c r="P42" s="326">
        <v>0</v>
      </c>
      <c r="Q42" s="326" t="s">
        <v>113</v>
      </c>
      <c r="R42" s="326" t="s">
        <v>114</v>
      </c>
      <c r="S42" s="326" t="s">
        <v>114</v>
      </c>
      <c r="T42" s="327" t="s">
        <v>187</v>
      </c>
      <c r="U42" s="327"/>
      <c r="V42" s="327"/>
      <c r="W42" s="328" t="s">
        <v>29</v>
      </c>
      <c r="X42" s="328" t="s">
        <v>172</v>
      </c>
      <c r="Y42" s="328" t="s">
        <v>173</v>
      </c>
      <c r="Z42" s="329" t="s">
        <v>25</v>
      </c>
      <c r="AA42" s="329" t="s">
        <v>172</v>
      </c>
      <c r="AB42" s="329" t="s">
        <v>173</v>
      </c>
      <c r="AC42" s="330" t="s">
        <v>31</v>
      </c>
      <c r="AD42" s="330" t="s">
        <v>172</v>
      </c>
      <c r="AE42" s="330" t="s">
        <v>173</v>
      </c>
    </row>
    <row r="43" spans="1:31">
      <c r="A43" s="317" t="s">
        <v>116</v>
      </c>
      <c r="B43" s="317" t="str">
        <f>IF(INDEX(W$13:W$53,MATCH($G40,$I$13:$I$53,0))="","",INDEX(W$13:W$53,MATCH($G40,$I$13:$I$53,0)))</f>
        <v>EPEE DE CHEVALIER</v>
      </c>
      <c r="C43" s="317"/>
      <c r="D43" s="318"/>
      <c r="E43" s="317" t="str">
        <f>IF(INDEX(X$13:X$53,MATCH($G40,$I$13:$I$53,0))="","",INDEX(X$13:X$53,MATCH($G40,$I$13:$I$53,0)))</f>
        <v>LUMIERE</v>
      </c>
      <c r="F43" s="317" t="str">
        <f>IF(INDEX(Y$13:Y$53,MATCH($G40,$I$13:$I$53,0))="","",INDEX(Y$13:Y$53,MATCH($G40,$I$13:$I$53,0)))</f>
        <v>TENEBRES</v>
      </c>
      <c r="G43" s="229"/>
      <c r="H43" s="305"/>
      <c r="I43" s="322">
        <v>30</v>
      </c>
      <c r="J43" s="332" t="s">
        <v>43</v>
      </c>
      <c r="K43" s="324" t="s">
        <v>45</v>
      </c>
      <c r="L43" s="324" t="s">
        <v>70</v>
      </c>
      <c r="M43" s="324" t="s">
        <v>64</v>
      </c>
      <c r="N43" s="324" t="s">
        <v>59</v>
      </c>
      <c r="O43" s="325" t="s">
        <v>114</v>
      </c>
      <c r="P43" s="326" t="s">
        <v>114</v>
      </c>
      <c r="Q43" s="326" t="s">
        <v>113</v>
      </c>
      <c r="R43" s="326" t="s">
        <v>114</v>
      </c>
      <c r="S43" s="326" t="s">
        <v>113</v>
      </c>
      <c r="T43" s="327" t="s">
        <v>158</v>
      </c>
      <c r="U43" s="327"/>
      <c r="V43" s="327"/>
      <c r="W43" s="328" t="s">
        <v>29</v>
      </c>
      <c r="X43" s="328" t="s">
        <v>173</v>
      </c>
      <c r="Y43" s="328" t="s">
        <v>172</v>
      </c>
      <c r="Z43" s="329" t="s">
        <v>23</v>
      </c>
      <c r="AA43" s="329" t="s">
        <v>173</v>
      </c>
      <c r="AB43" s="329" t="s">
        <v>172</v>
      </c>
      <c r="AC43" s="330" t="s">
        <v>32</v>
      </c>
      <c r="AD43" s="330" t="s">
        <v>173</v>
      </c>
      <c r="AE43" s="330" t="s">
        <v>172</v>
      </c>
    </row>
    <row r="44" spans="1:31">
      <c r="A44" s="319" t="s">
        <v>117</v>
      </c>
      <c r="B44" s="319" t="str">
        <f>IF(INDEX(Z$13:Z$53,MATCH($G40,$I$13:$I$53,0))="","",INDEX(Z$13:Z$53,MATCH($G40,$I$13:$I$53,0)))</f>
        <v>ARMURE DE CHEVALIER</v>
      </c>
      <c r="C44" s="319"/>
      <c r="D44" s="320"/>
      <c r="E44" s="319" t="str">
        <f>IF(INDEX(AA$13:AA$53,MATCH($G40,$I$13:$I$53,0))="","",INDEX(AA$13:AA$53,MATCH($G40,$I$13:$I$53,0)))</f>
        <v>LUMIERE</v>
      </c>
      <c r="F44" s="319" t="str">
        <f>IF(INDEX(AB$13:AB$53,MATCH($G40,$I$13:$I$53,0))="","",INDEX(AB$13:AB$53,MATCH($G40,$I$13:$I$53,0)))</f>
        <v>TENEBRES</v>
      </c>
      <c r="G44" s="229"/>
      <c r="H44" s="305"/>
      <c r="I44" s="322">
        <v>31</v>
      </c>
      <c r="J44" s="332" t="s">
        <v>71</v>
      </c>
      <c r="K44" s="331" t="s">
        <v>44</v>
      </c>
      <c r="L44" s="324" t="s">
        <v>76</v>
      </c>
      <c r="M44" s="324" t="s">
        <v>70</v>
      </c>
      <c r="N44" s="324" t="s">
        <v>58</v>
      </c>
      <c r="O44" s="325" t="s">
        <v>113</v>
      </c>
      <c r="P44" s="326" t="s">
        <v>113</v>
      </c>
      <c r="Q44" s="326" t="s">
        <v>113</v>
      </c>
      <c r="R44" s="326" t="s">
        <v>113</v>
      </c>
      <c r="S44" s="326" t="s">
        <v>114</v>
      </c>
      <c r="T44" s="327" t="s">
        <v>186</v>
      </c>
      <c r="U44" s="327"/>
      <c r="V44" s="327"/>
      <c r="W44" s="328" t="s">
        <v>29</v>
      </c>
      <c r="X44" s="328" t="s">
        <v>174</v>
      </c>
      <c r="Y44" s="328" t="s">
        <v>173</v>
      </c>
      <c r="Z44" s="329" t="s">
        <v>25</v>
      </c>
      <c r="AA44" s="329" t="s">
        <v>174</v>
      </c>
      <c r="AB44" s="329" t="s">
        <v>173</v>
      </c>
      <c r="AC44" s="330" t="s">
        <v>32</v>
      </c>
      <c r="AD44" s="330" t="s">
        <v>174</v>
      </c>
      <c r="AE44" s="330" t="s">
        <v>173</v>
      </c>
    </row>
    <row r="45" spans="1:31">
      <c r="A45" s="314" t="s">
        <v>118</v>
      </c>
      <c r="B45" s="314" t="str">
        <f>IF(INDEX(AC$13:AC$53,MATCH($G40,$I$13:$I$53,0))="","",INDEX(AC$13:AC$53,MATCH($G40,$I$13:$I$53,0)))</f>
        <v>AMULETTE DE CELERITE</v>
      </c>
      <c r="C45" s="314"/>
      <c r="D45" s="321"/>
      <c r="E45" s="314" t="str">
        <f>IF(INDEX(AD$13:AD$53,MATCH($G40,$I$13:$I$53,0))="","",INDEX(AD$13:AD$53,MATCH($G40,$I$13:$I$53,0)))</f>
        <v>LUMIERE</v>
      </c>
      <c r="F45" s="314" t="str">
        <f>IF(INDEX(AE$13:AE$53,MATCH($G40,$I$13:$I$53,0))="","",INDEX(AE$13:AE$53,MATCH($G40,$I$13:$I$53,0)))</f>
        <v>TENEBRES</v>
      </c>
      <c r="G45" s="229"/>
      <c r="H45" s="305"/>
      <c r="I45" s="322">
        <v>32</v>
      </c>
      <c r="J45" s="332" t="s">
        <v>78</v>
      </c>
      <c r="K45" s="324" t="s">
        <v>45</v>
      </c>
      <c r="L45" s="324" t="s">
        <v>70</v>
      </c>
      <c r="M45" s="324" t="s">
        <v>64</v>
      </c>
      <c r="N45" s="324" t="s">
        <v>68</v>
      </c>
      <c r="O45" s="325" t="s">
        <v>189</v>
      </c>
      <c r="P45" s="326" t="s">
        <v>114</v>
      </c>
      <c r="Q45" s="326" t="s">
        <v>113</v>
      </c>
      <c r="R45" s="326" t="s">
        <v>114</v>
      </c>
      <c r="S45" s="326" t="s">
        <v>113</v>
      </c>
      <c r="T45" s="327" t="s">
        <v>191</v>
      </c>
      <c r="U45" s="327"/>
      <c r="V45" s="327"/>
      <c r="W45" s="328" t="s">
        <v>29</v>
      </c>
      <c r="X45" s="328" t="s">
        <v>174</v>
      </c>
      <c r="Y45" s="328" t="s">
        <v>173</v>
      </c>
      <c r="Z45" s="329" t="s">
        <v>24</v>
      </c>
      <c r="AA45" s="329" t="s">
        <v>174</v>
      </c>
      <c r="AB45" s="329" t="s">
        <v>173</v>
      </c>
      <c r="AC45" s="330" t="s">
        <v>31</v>
      </c>
      <c r="AD45" s="330" t="s">
        <v>174</v>
      </c>
      <c r="AE45" s="330" t="s">
        <v>173</v>
      </c>
    </row>
    <row r="46" spans="1:31">
      <c r="A46" s="197"/>
      <c r="B46" s="199"/>
      <c r="C46" s="207"/>
      <c r="D46" s="207"/>
      <c r="E46" s="207"/>
      <c r="F46" s="207"/>
      <c r="G46" s="229"/>
      <c r="H46" s="305"/>
      <c r="I46" s="322">
        <v>33</v>
      </c>
      <c r="J46" s="332" t="s">
        <v>50</v>
      </c>
      <c r="K46" s="324" t="s">
        <v>45</v>
      </c>
      <c r="L46" s="324" t="s">
        <v>70</v>
      </c>
      <c r="M46" s="324" t="s">
        <v>58</v>
      </c>
      <c r="N46" s="324" t="s">
        <v>68</v>
      </c>
      <c r="O46" s="325" t="s">
        <v>190</v>
      </c>
      <c r="P46" s="326" t="s">
        <v>114</v>
      </c>
      <c r="Q46" s="326" t="s">
        <v>113</v>
      </c>
      <c r="R46" s="326" t="s">
        <v>114</v>
      </c>
      <c r="S46" s="326" t="s">
        <v>113</v>
      </c>
      <c r="T46" s="327" t="s">
        <v>191</v>
      </c>
      <c r="U46" s="327"/>
      <c r="V46" s="327"/>
      <c r="W46" s="328" t="s">
        <v>29</v>
      </c>
      <c r="X46" s="328" t="s">
        <v>172</v>
      </c>
      <c r="Y46" s="328" t="s">
        <v>174</v>
      </c>
      <c r="Z46" s="329" t="s">
        <v>24</v>
      </c>
      <c r="AA46" s="329" t="s">
        <v>172</v>
      </c>
      <c r="AB46" s="329" t="s">
        <v>174</v>
      </c>
      <c r="AC46" s="330" t="s">
        <v>31</v>
      </c>
      <c r="AD46" s="330" t="s">
        <v>172</v>
      </c>
      <c r="AE46" s="330" t="s">
        <v>174</v>
      </c>
    </row>
    <row r="47" spans="1:31">
      <c r="A47" s="309" t="str">
        <f>"DECK "&amp;RIGHT( A40,1)+1</f>
        <v>DECK 6</v>
      </c>
      <c r="B47" s="309" t="str">
        <f>IF(INDEX(J$13:J$53,MATCH($G47,$I$13:$I$53,0))="","",INDEX(J$13:J$53,MATCH($G47,$I$13:$I$53,0)))</f>
        <v>ROBOT</v>
      </c>
      <c r="C47" s="309" t="str">
        <f>IF(INDEX(K$13:K$53,MATCH($G47,$I$13:$I$53,0))="","",INDEX(K$13:K$53,MATCH($G47,$I$13:$I$53,0)))</f>
        <v>ARLEQUIN</v>
      </c>
      <c r="D47" s="309" t="str">
        <f>IF(INDEX(L$13:L$53,MATCH($G47,$I$13:$I$53,0))="","",INDEX(L$13:L$53,MATCH($G47,$I$13:$I$53,0)))</f>
        <v>TRAPPEUR</v>
      </c>
      <c r="E47" s="309" t="str">
        <f>IF(INDEX(M$13:M$53,MATCH($G47,$I$13:$I$53,0))="","",INDEX(M$13:M$53,MATCH($G47,$I$13:$I$53,0)))</f>
        <v>PISTOLERO</v>
      </c>
      <c r="F47" s="309" t="str">
        <f>IF(INDEX(N$13:N$53,MATCH($G47,$I$13:$I$53,0))="","",INDEX(N$13:N$53,MATCH($G47,$I$13:$I$53,0)))</f>
        <v>KOBOLD</v>
      </c>
      <c r="G47" s="309">
        <f>G40+1</f>
        <v>6</v>
      </c>
      <c r="H47" s="305"/>
      <c r="I47" s="322">
        <v>34</v>
      </c>
      <c r="J47" s="332" t="s">
        <v>181</v>
      </c>
      <c r="K47" s="324" t="s">
        <v>45</v>
      </c>
      <c r="L47" s="324" t="s">
        <v>70</v>
      </c>
      <c r="M47" s="324" t="s">
        <v>64</v>
      </c>
      <c r="N47" s="324" t="s">
        <v>68</v>
      </c>
      <c r="O47" s="325" t="s">
        <v>113</v>
      </c>
      <c r="P47" s="326" t="s">
        <v>114</v>
      </c>
      <c r="Q47" s="326" t="s">
        <v>113</v>
      </c>
      <c r="R47" s="326" t="s">
        <v>114</v>
      </c>
      <c r="S47" s="326" t="s">
        <v>113</v>
      </c>
      <c r="T47" s="327" t="s">
        <v>191</v>
      </c>
      <c r="U47" s="327"/>
      <c r="V47" s="327"/>
      <c r="W47" s="328" t="s">
        <v>30</v>
      </c>
      <c r="X47" s="328" t="s">
        <v>174</v>
      </c>
      <c r="Y47" s="328" t="s">
        <v>173</v>
      </c>
      <c r="Z47" s="329" t="s">
        <v>25</v>
      </c>
      <c r="AA47" s="329" t="s">
        <v>174</v>
      </c>
      <c r="AB47" s="329" t="s">
        <v>173</v>
      </c>
      <c r="AC47" s="330" t="s">
        <v>31</v>
      </c>
      <c r="AD47" s="330" t="s">
        <v>174</v>
      </c>
      <c r="AE47" s="330" t="s">
        <v>173</v>
      </c>
    </row>
    <row r="48" spans="1:31">
      <c r="A48" s="310" t="s">
        <v>154</v>
      </c>
      <c r="B48" s="310" t="str">
        <f>IF(INDEX(O$13:O$53,MATCH($G47,$I$13:$I$53,0))="","",INDEX(O$13:O$53,MATCH($G47,$I$13:$I$53,0)))</f>
        <v>G / D</v>
      </c>
      <c r="C48" s="310" t="str">
        <f>IF(INDEX(P$13:P$53,MATCH($G47,$I$13:$I$53,0))="","",INDEX(P$13:P$53,MATCH($G47,$I$13:$I$53,0)))</f>
        <v>G / G</v>
      </c>
      <c r="D48" s="310" t="str">
        <f>IF(INDEX(Q$13:Q$53,MATCH($G47,$I$13:$I$53,0))="","",INDEX(Q$13:Q$53,MATCH($G47,$I$13:$I$53,0)))</f>
        <v>G / G</v>
      </c>
      <c r="E48" s="310" t="str">
        <f>IF(INDEX(R$13:R$53,MATCH($G47,$I$13:$I$53,0))="","",INDEX(R$13:R$53,MATCH($G47,$I$13:$I$53,0)))</f>
        <v>G  /D</v>
      </c>
      <c r="F48" s="310" t="str">
        <f>IF(INDEX(S$13:S$53,MATCH($G47,$I$13:$I$53,0))="","",INDEX(S$13:S$53,MATCH($G47,$I$13:$I$53,0)))</f>
        <v>G / G</v>
      </c>
      <c r="G48" s="229"/>
      <c r="H48" s="305"/>
      <c r="I48" s="322">
        <v>35</v>
      </c>
      <c r="J48" s="332" t="s">
        <v>69</v>
      </c>
      <c r="K48" s="324" t="s">
        <v>45</v>
      </c>
      <c r="L48" s="324" t="s">
        <v>70</v>
      </c>
      <c r="M48" s="324" t="s">
        <v>64</v>
      </c>
      <c r="N48" s="324" t="s">
        <v>68</v>
      </c>
      <c r="O48" s="325" t="s">
        <v>190</v>
      </c>
      <c r="P48" s="326" t="s">
        <v>114</v>
      </c>
      <c r="Q48" s="326" t="s">
        <v>113</v>
      </c>
      <c r="R48" s="326" t="s">
        <v>114</v>
      </c>
      <c r="S48" s="326" t="s">
        <v>189</v>
      </c>
      <c r="T48" s="327" t="s">
        <v>158</v>
      </c>
      <c r="U48" s="327"/>
      <c r="V48" s="327"/>
      <c r="W48" s="328" t="s">
        <v>29</v>
      </c>
      <c r="X48" s="328" t="s">
        <v>172</v>
      </c>
      <c r="Y48" s="328" t="s">
        <v>173</v>
      </c>
      <c r="Z48" s="329" t="s">
        <v>25</v>
      </c>
      <c r="AA48" s="329" t="s">
        <v>172</v>
      </c>
      <c r="AB48" s="329" t="s">
        <v>173</v>
      </c>
      <c r="AC48" s="330" t="s">
        <v>31</v>
      </c>
      <c r="AD48" s="330" t="s">
        <v>172</v>
      </c>
      <c r="AE48" s="330" t="s">
        <v>173</v>
      </c>
    </row>
    <row r="49" spans="1:31">
      <c r="A49" s="311" t="s">
        <v>115</v>
      </c>
      <c r="B49" s="311" t="str">
        <f>IF(INDEX(T$13:T$53,MATCH($G47,$I$13:$I$53,0))="","",INDEX(T$13:T$53,MATCH($G47,$I$13:$I$53,0)))</f>
        <v>SIRENE</v>
      </c>
      <c r="C49" s="311" t="str">
        <f>IF(INDEX(U$13:U$53,MATCH($G47,$I$13:$I$53,0))="","",INDEX(U$13:U$53,MATCH($G47,$I$13:$I$53,0)))</f>
        <v/>
      </c>
      <c r="D49" s="311" t="str">
        <f>IF(INDEX(V$13:V$53,MATCH($G47,$I$13:$I$53,0))="","",INDEX(V$13:V$53,MATCH($G47,$I$13:$I$53,0)))</f>
        <v/>
      </c>
      <c r="E49" s="315"/>
      <c r="F49" s="316"/>
      <c r="G49" s="229"/>
      <c r="H49" s="305"/>
      <c r="I49" s="322">
        <v>36</v>
      </c>
      <c r="J49" s="332" t="s">
        <v>51</v>
      </c>
      <c r="K49" s="324" t="s">
        <v>45</v>
      </c>
      <c r="L49" s="331" t="s">
        <v>44</v>
      </c>
      <c r="M49" s="324" t="s">
        <v>70</v>
      </c>
      <c r="N49" s="324" t="s">
        <v>68</v>
      </c>
      <c r="O49" s="325" t="s">
        <v>189</v>
      </c>
      <c r="P49" s="326" t="s">
        <v>114</v>
      </c>
      <c r="Q49" s="326" t="s">
        <v>113</v>
      </c>
      <c r="R49" s="326" t="s">
        <v>113</v>
      </c>
      <c r="S49" s="326" t="s">
        <v>113</v>
      </c>
      <c r="T49" s="327" t="s">
        <v>158</v>
      </c>
      <c r="U49" s="327"/>
      <c r="V49" s="327"/>
      <c r="W49" s="328" t="s">
        <v>29</v>
      </c>
      <c r="X49" s="328" t="s">
        <v>175</v>
      </c>
      <c r="Y49" s="328" t="s">
        <v>174</v>
      </c>
      <c r="Z49" s="329" t="s">
        <v>25</v>
      </c>
      <c r="AA49" s="329" t="s">
        <v>175</v>
      </c>
      <c r="AB49" s="329" t="s">
        <v>174</v>
      </c>
      <c r="AC49" s="330" t="s">
        <v>32</v>
      </c>
      <c r="AD49" s="330" t="s">
        <v>175</v>
      </c>
      <c r="AE49" s="330" t="s">
        <v>174</v>
      </c>
    </row>
    <row r="50" spans="1:31">
      <c r="A50" s="317" t="s">
        <v>116</v>
      </c>
      <c r="B50" s="317" t="str">
        <f>IF(INDEX(W$13:W$53,MATCH($G47,$I$13:$I$53,0))="","",INDEX(W$13:W$53,MATCH($G47,$I$13:$I$53,0)))</f>
        <v>EPEE DE CHEVALIER</v>
      </c>
      <c r="C50" s="317"/>
      <c r="D50" s="318"/>
      <c r="E50" s="317" t="str">
        <f>IF(INDEX(X$13:X$53,MATCH($G47,$I$13:$I$53,0))="","",INDEX(X$13:X$53,MATCH($G47,$I$13:$I$53,0)))</f>
        <v>TECHNO</v>
      </c>
      <c r="F50" s="317" t="str">
        <f>IF(INDEX(Y$13:Y$53,MATCH($G47,$I$13:$I$53,0))="","",INDEX(Y$13:Y$53,MATCH($G47,$I$13:$I$53,0)))</f>
        <v>TENEBRES</v>
      </c>
      <c r="G50" s="229"/>
      <c r="H50" s="305"/>
      <c r="I50" s="322">
        <v>37</v>
      </c>
      <c r="J50" s="332" t="s">
        <v>62</v>
      </c>
      <c r="K50" s="324" t="s">
        <v>159</v>
      </c>
      <c r="L50" s="331" t="s">
        <v>44</v>
      </c>
      <c r="M50" s="324" t="s">
        <v>125</v>
      </c>
      <c r="N50" s="324" t="s">
        <v>58</v>
      </c>
      <c r="O50" s="325" t="s">
        <v>113</v>
      </c>
      <c r="P50" s="326" t="s">
        <v>114</v>
      </c>
      <c r="Q50" s="326" t="s">
        <v>113</v>
      </c>
      <c r="R50" s="326" t="s">
        <v>190</v>
      </c>
      <c r="S50" s="326" t="s">
        <v>190</v>
      </c>
      <c r="T50" s="327" t="s">
        <v>158</v>
      </c>
      <c r="U50" s="327"/>
      <c r="V50" s="327"/>
      <c r="W50" s="328" t="s">
        <v>30</v>
      </c>
      <c r="X50" s="328" t="s">
        <v>188</v>
      </c>
      <c r="Y50" s="328" t="s">
        <v>174</v>
      </c>
      <c r="Z50" s="329" t="s">
        <v>23</v>
      </c>
      <c r="AA50" s="329" t="s">
        <v>188</v>
      </c>
      <c r="AB50" s="329" t="s">
        <v>174</v>
      </c>
      <c r="AC50" s="330" t="s">
        <v>32</v>
      </c>
      <c r="AD50" s="330" t="s">
        <v>188</v>
      </c>
      <c r="AE50" s="330" t="s">
        <v>174</v>
      </c>
    </row>
    <row r="51" spans="1:31">
      <c r="A51" s="319" t="s">
        <v>117</v>
      </c>
      <c r="B51" s="319" t="str">
        <f>IF(INDEX(Z$13:Z$53,MATCH($G47,$I$13:$I$53,0))="","",INDEX(Z$13:Z$53,MATCH($G47,$I$13:$I$53,0)))</f>
        <v>ROBE DE MAGE</v>
      </c>
      <c r="C51" s="319"/>
      <c r="D51" s="320"/>
      <c r="E51" s="319" t="str">
        <f>IF(INDEX(AA$13:AA$53,MATCH($G47,$I$13:$I$53,0))="","",INDEX(AA$13:AA$53,MATCH($G47,$I$13:$I$53,0)))</f>
        <v>TECHNO</v>
      </c>
      <c r="F51" s="319" t="str">
        <f>IF(INDEX(AB$13:AB$53,MATCH($G47,$I$13:$I$53,0))="","",INDEX(AB$13:AB$53,MATCH($G47,$I$13:$I$53,0)))</f>
        <v>TENEBRES</v>
      </c>
      <c r="G51" s="229"/>
      <c r="H51" s="305"/>
      <c r="I51" s="322">
        <v>38</v>
      </c>
      <c r="J51" s="332" t="s">
        <v>176</v>
      </c>
      <c r="K51" s="331" t="s">
        <v>64</v>
      </c>
      <c r="L51" s="324" t="s">
        <v>159</v>
      </c>
      <c r="M51" s="324" t="s">
        <v>125</v>
      </c>
      <c r="N51" s="324" t="s">
        <v>58</v>
      </c>
      <c r="O51" s="325" t="s">
        <v>113</v>
      </c>
      <c r="P51" s="326" t="s">
        <v>113</v>
      </c>
      <c r="Q51" s="326" t="s">
        <v>113</v>
      </c>
      <c r="R51" s="326" t="s">
        <v>190</v>
      </c>
      <c r="S51" s="326" t="s">
        <v>190</v>
      </c>
      <c r="T51" s="327" t="s">
        <v>158</v>
      </c>
      <c r="U51" s="327"/>
      <c r="V51" s="327"/>
      <c r="W51" s="328" t="s">
        <v>30</v>
      </c>
      <c r="X51" s="328" t="s">
        <v>175</v>
      </c>
      <c r="Y51" s="328" t="s">
        <v>174</v>
      </c>
      <c r="Z51" s="329" t="s">
        <v>25</v>
      </c>
      <c r="AA51" s="329" t="s">
        <v>175</v>
      </c>
      <c r="AB51" s="329" t="s">
        <v>174</v>
      </c>
      <c r="AC51" s="330" t="s">
        <v>31</v>
      </c>
      <c r="AD51" s="330" t="s">
        <v>175</v>
      </c>
      <c r="AE51" s="330" t="s">
        <v>174</v>
      </c>
    </row>
    <row r="52" spans="1:31">
      <c r="A52" s="314" t="s">
        <v>118</v>
      </c>
      <c r="B52" s="314" t="str">
        <f>IF(INDEX(AC$13:AC$53,MATCH($G47,$I$13:$I$53,0))="","",INDEX(AC$13:AC$53,MATCH($G47,$I$13:$I$53,0)))</f>
        <v>AMULETTE DE CROISSANCE</v>
      </c>
      <c r="C52" s="314"/>
      <c r="D52" s="321"/>
      <c r="E52" s="314" t="str">
        <f>IF(INDEX(AD$13:AD$53,MATCH($G47,$I$13:$I$53,0))="","",INDEX(AD$13:AD$53,MATCH($G47,$I$13:$I$53,0)))</f>
        <v>TECHNO</v>
      </c>
      <c r="F52" s="314" t="str">
        <f>IF(INDEX(AE$13:AE$53,MATCH($G47,$I$13:$I$53,0))="","",INDEX(AE$13:AE$53,MATCH($G47,$I$13:$I$53,0)))</f>
        <v>TENEBRES</v>
      </c>
      <c r="G52" s="229"/>
      <c r="H52" s="305"/>
      <c r="I52" s="322">
        <v>39</v>
      </c>
      <c r="J52" s="332" t="s">
        <v>53</v>
      </c>
      <c r="K52" s="324" t="s">
        <v>159</v>
      </c>
      <c r="L52" s="331" t="s">
        <v>44</v>
      </c>
      <c r="M52" s="324" t="s">
        <v>125</v>
      </c>
      <c r="N52" s="324" t="s">
        <v>58</v>
      </c>
      <c r="O52" s="325" t="s">
        <v>114</v>
      </c>
      <c r="P52" s="326" t="s">
        <v>114</v>
      </c>
      <c r="Q52" s="326" t="s">
        <v>113</v>
      </c>
      <c r="R52" s="326" t="s">
        <v>190</v>
      </c>
      <c r="S52" s="326" t="s">
        <v>189</v>
      </c>
      <c r="T52" s="327" t="s">
        <v>192</v>
      </c>
      <c r="U52" s="327"/>
      <c r="V52" s="327"/>
      <c r="W52" s="328" t="s">
        <v>29</v>
      </c>
      <c r="X52" s="328" t="s">
        <v>173</v>
      </c>
      <c r="Y52" s="328" t="s">
        <v>174</v>
      </c>
      <c r="Z52" s="329" t="s">
        <v>25</v>
      </c>
      <c r="AA52" s="329" t="s">
        <v>173</v>
      </c>
      <c r="AB52" s="329" t="s">
        <v>174</v>
      </c>
      <c r="AC52" s="330" t="s">
        <v>31</v>
      </c>
      <c r="AD52" s="330" t="s">
        <v>173</v>
      </c>
      <c r="AE52" s="330" t="s">
        <v>174</v>
      </c>
    </row>
    <row r="53" spans="1:31">
      <c r="A53" s="197"/>
      <c r="B53" s="199"/>
      <c r="C53" s="207"/>
      <c r="D53" s="207"/>
      <c r="E53" s="207"/>
      <c r="F53" s="207"/>
      <c r="G53" s="229"/>
      <c r="I53" s="322">
        <v>40</v>
      </c>
      <c r="J53" s="332" t="s">
        <v>46</v>
      </c>
      <c r="K53" s="324" t="s">
        <v>144</v>
      </c>
      <c r="L53" s="324" t="s">
        <v>159</v>
      </c>
      <c r="M53" s="324" t="s">
        <v>64</v>
      </c>
      <c r="N53" s="324" t="s">
        <v>59</v>
      </c>
      <c r="O53" s="325" t="s">
        <v>228</v>
      </c>
      <c r="P53" s="326" t="s">
        <v>228</v>
      </c>
      <c r="Q53" s="326" t="s">
        <v>228</v>
      </c>
      <c r="R53" s="326" t="s">
        <v>228</v>
      </c>
      <c r="S53" s="326" t="s">
        <v>228</v>
      </c>
      <c r="T53" s="327" t="s">
        <v>158</v>
      </c>
      <c r="U53" s="327"/>
      <c r="V53" s="327"/>
      <c r="W53" s="328" t="s">
        <v>228</v>
      </c>
      <c r="X53" s="328" t="s">
        <v>228</v>
      </c>
      <c r="Y53" s="328" t="s">
        <v>228</v>
      </c>
      <c r="Z53" s="329" t="s">
        <v>228</v>
      </c>
      <c r="AA53" s="329" t="s">
        <v>228</v>
      </c>
      <c r="AB53" s="329" t="s">
        <v>228</v>
      </c>
      <c r="AC53" s="330" t="s">
        <v>228</v>
      </c>
      <c r="AD53" s="330" t="s">
        <v>228</v>
      </c>
      <c r="AE53" s="330" t="s">
        <v>228</v>
      </c>
    </row>
    <row r="54" spans="1:31" ht="15.75" thickBot="1">
      <c r="A54" s="309" t="str">
        <f>"DECK "&amp;RIGHT( A47,1)+1</f>
        <v>DECK 7</v>
      </c>
      <c r="B54" s="309" t="str">
        <f>IF(INDEX(J$13:J$53,MATCH($G54,$I$13:$I$53,0))="","",INDEX(J$13:J$53,MATCH($G54,$I$13:$I$53,0)))</f>
        <v>INGENIEUR</v>
      </c>
      <c r="C54" s="309" t="str">
        <f>IF(INDEX(K$13:K$53,MATCH($G54,$I$13:$I$53,0))="","",INDEX(K$13:K$53,MATCH($G54,$I$13:$I$53,0)))</f>
        <v>DRYADE</v>
      </c>
      <c r="D54" s="309" t="str">
        <f>IF(INDEX(L$13:L$53,MATCH($G54,$I$13:$I$53,0))="","",INDEX(L$13:L$53,MATCH($G54,$I$13:$I$53,0)))</f>
        <v>ARLEQUIN</v>
      </c>
      <c r="E54" s="309" t="str">
        <f>IF(INDEX(M$13:M$53,MATCH($G54,$I$13:$I$53,0))="","",INDEX(M$13:M$53,MATCH($G54,$I$13:$I$53,0)))</f>
        <v>KOBOLD</v>
      </c>
      <c r="F54" s="309" t="str">
        <f>IF(INDEX(N$13:N$53,MATCH($G54,$I$13:$I$53,0))="","",INDEX(N$13:N$53,MATCH($G54,$I$13:$I$53,0)))</f>
        <v>INVOCATEUR</v>
      </c>
      <c r="G54" s="309">
        <f>G47+1</f>
        <v>7</v>
      </c>
    </row>
    <row r="55" spans="1:31">
      <c r="A55" s="310" t="s">
        <v>154</v>
      </c>
      <c r="B55" s="310" t="str">
        <f>IF(INDEX(O$13:O$53,MATCH($G54,$I$13:$I$53,0))="","",INDEX(O$13:O$53,MATCH($G54,$I$13:$I$53,0)))</f>
        <v>D / G / D</v>
      </c>
      <c r="C55" s="310" t="str">
        <f>IF(INDEX(P$13:P$53,MATCH($G54,$I$13:$I$53,0))="","",INDEX(P$13:P$53,MATCH($G54,$I$13:$I$53,0)))</f>
        <v>D / D</v>
      </c>
      <c r="D55" s="310" t="str">
        <f>IF(INDEX(Q$13:Q$53,MATCH($G54,$I$13:$I$53,0))="","",INDEX(Q$13:Q$53,MATCH($G54,$I$13:$I$53,0)))</f>
        <v>G / G</v>
      </c>
      <c r="E55" s="310" t="str">
        <f>IF(INDEX(R$13:R$53,MATCH($G54,$I$13:$I$53,0))="","",INDEX(R$13:R$53,MATCH($G54,$I$13:$I$53,0)))</f>
        <v>G / G</v>
      </c>
      <c r="F55" s="310" t="str">
        <f>IF(INDEX(S$13:S$53,MATCH($G54,$I$13:$I$53,0))="","",INDEX(S$13:S$53,MATCH($G54,$I$13:$I$53,0)))</f>
        <v>G / D</v>
      </c>
      <c r="G55" s="229"/>
      <c r="I55" s="217" t="s">
        <v>165</v>
      </c>
      <c r="J55" s="218" t="s">
        <v>166</v>
      </c>
      <c r="K55" s="219"/>
      <c r="L55" s="219"/>
      <c r="M55" s="219"/>
      <c r="N55" s="219"/>
      <c r="O55" s="218" t="s">
        <v>167</v>
      </c>
      <c r="P55" s="218" t="s">
        <v>168</v>
      </c>
      <c r="Q55" s="218"/>
      <c r="R55" s="220"/>
      <c r="S55" s="220"/>
      <c r="T55" s="220"/>
      <c r="U55" s="218" t="s">
        <v>169</v>
      </c>
      <c r="V55" s="218"/>
      <c r="W55" s="220"/>
      <c r="X55" s="220"/>
      <c r="Y55" s="220"/>
      <c r="Z55" s="220"/>
      <c r="AA55" s="218" t="s">
        <v>170</v>
      </c>
      <c r="AB55" s="218" t="s">
        <v>213</v>
      </c>
      <c r="AC55" s="221" t="s">
        <v>214</v>
      </c>
    </row>
    <row r="56" spans="1:31" ht="15.75" thickBot="1">
      <c r="A56" s="311" t="s">
        <v>115</v>
      </c>
      <c r="B56" s="311" t="str">
        <f>IF(INDEX(T$13:T$53,MATCH($G54,$I$13:$I$53,0))="","",INDEX(T$13:T$53,MATCH($G54,$I$13:$I$53,0)))</f>
        <v>CROC-FEU</v>
      </c>
      <c r="C56" s="311" t="str">
        <f>IF(INDEX(U$13:U$53,MATCH($G54,$I$13:$I$53,0))="","",INDEX(U$13:U$53,MATCH($G54,$I$13:$I$53,0)))</f>
        <v/>
      </c>
      <c r="D56" s="311" t="str">
        <f>IF(INDEX(V$13:V$53,MATCH($G54,$I$13:$I$53,0))="","",INDEX(V$13:V$53,MATCH($G54,$I$13:$I$53,0)))</f>
        <v/>
      </c>
      <c r="E56" s="315"/>
      <c r="F56" s="316"/>
      <c r="G56" s="229"/>
      <c r="I56" s="225"/>
      <c r="J56" s="226"/>
      <c r="K56" s="226"/>
      <c r="L56" s="226"/>
      <c r="M56" s="226"/>
      <c r="N56" s="226"/>
      <c r="O56" s="227"/>
      <c r="P56" s="226"/>
      <c r="Q56" s="226"/>
      <c r="R56" s="226"/>
      <c r="S56" s="226"/>
      <c r="T56" s="227"/>
      <c r="U56" s="212"/>
      <c r="V56" s="212"/>
      <c r="W56" s="212"/>
      <c r="X56" s="212"/>
      <c r="Y56" s="212"/>
      <c r="Z56" s="227"/>
      <c r="AA56" s="227"/>
      <c r="AB56" s="212"/>
      <c r="AC56" s="228" t="str">
        <f>IF(Z56=1,MATCH(Z56,U56:Y56,0),"")</f>
        <v/>
      </c>
    </row>
    <row r="57" spans="1:31" ht="15.75" thickBot="1">
      <c r="A57" s="317" t="s">
        <v>116</v>
      </c>
      <c r="B57" s="317" t="str">
        <f>IF(INDEX(W$13:W$53,MATCH($G54,$I$13:$I$53,0))="","",INDEX(W$13:W$53,MATCH($G54,$I$13:$I$53,0)))</f>
        <v>EPEE DE CHEVALIER</v>
      </c>
      <c r="C57" s="317"/>
      <c r="D57" s="318"/>
      <c r="E57" s="317" t="str">
        <f>IF(INDEX(X$13:X$53,MATCH($G54,$I$13:$I$53,0))="","",INDEX(X$13:X$53,MATCH($G54,$I$13:$I$53,0)))</f>
        <v>TECHNO</v>
      </c>
      <c r="F57" s="317" t="str">
        <f>IF(INDEX(Y$13:Y$53,MATCH($G54,$I$13:$I$53,0))="","",INDEX(Y$13:Y$53,MATCH($G54,$I$13:$I$53,0)))</f>
        <v>FORET</v>
      </c>
      <c r="G57" s="229"/>
      <c r="I57" s="230">
        <v>1</v>
      </c>
      <c r="J57" s="231" t="str">
        <f t="shared" ref="J57:J76" si="0">IF(INDEX(B$12:B$152,MATCH($I57,$G$12:$G$152,0))=0,"",INDEX(B$12:B$152,MATCH($I57,$G$12:$G$152,0)))</f>
        <v>PHENIX</v>
      </c>
      <c r="K57" s="231" t="str">
        <f t="shared" ref="K57:K76" si="1">IF(INDEX(C$12:C$152,MATCH($I57,$G$12:$G$152,0))=0,"",INDEX(C$12:C$152,MATCH($I57,$G$12:$G$152,0)))</f>
        <v>ARLEQUIN</v>
      </c>
      <c r="L57" s="231" t="str">
        <f t="shared" ref="L57:L76" si="2">IF(INDEX(D$12:D$152,MATCH($I57,$G$12:$G$152,0))=0,"",INDEX(D$12:D$152,MATCH($I57,$G$12:$G$152,0)))</f>
        <v>DEMONOLOGUE</v>
      </c>
      <c r="M57" s="231" t="str">
        <f t="shared" ref="M57:M76" si="3">IF(INDEX(E$12:E$152,MATCH($I57,$G$12:$G$152,0))=0,"",INDEX(E$12:E$152,MATCH($I57,$G$12:$G$152,0)))</f>
        <v>KOBOLD</v>
      </c>
      <c r="N57" s="231" t="str">
        <f t="shared" ref="N57:N76" si="4">IF(INDEX(F$12:F$152,MATCH($I57,$G$12:$G$152,0))=0,"",INDEX(F$12:F$152,MATCH($I57,$G$12:$G$152,0)))</f>
        <v>INVOCATEUR</v>
      </c>
      <c r="O57" s="232" t="str" cm="1">
        <f t="array" ref="O57">IF(SUM(COUNTIF($B$10:$O$10,J57:N57))&gt;0,"NOK",
IF(Z57=0,"OK",
IF(Z57&gt;0,IF(SUM(COUNTIF($B$10:$O$10,J57:N57),IF(SUMPRODUCT(($J$56:N56=AC57)*($O$56:O56="OK"))&gt;0,1,0))=0,"OK","NOK"),"NOK")))</f>
        <v>OK</v>
      </c>
      <c r="P57" s="233" t="str">
        <f>IF(COUNTIF($B$8:$AZ$8,J57)&gt;0,J57,0)</f>
        <v>PHENIX</v>
      </c>
      <c r="Q57" s="234">
        <f t="shared" ref="Q57:T76" si="5">IF(COUNTIF($B$8:$AZ$8,K57)&gt;0,K57,0)</f>
        <v>0</v>
      </c>
      <c r="R57" s="234">
        <f t="shared" si="5"/>
        <v>0</v>
      </c>
      <c r="S57" s="234">
        <f>IF(COUNTIF($B$8:$AZ$8,M57)&gt;0,M57,0)</f>
        <v>0</v>
      </c>
      <c r="T57" s="235">
        <f t="shared" si="5"/>
        <v>0</v>
      </c>
      <c r="U57" s="233">
        <f>IF(P57=0,"-",IF(P57="","-",COUNTIF($P$56:$T56,P57)))</f>
        <v>0</v>
      </c>
      <c r="V57" s="233" t="str">
        <f>IF(Q57=0,"-",IF(Q57="","-",COUNTIF($P$56:$T56,Q57)))</f>
        <v>-</v>
      </c>
      <c r="W57" s="233" t="str">
        <f>IF(R57=0,"-",IF(R57="","-",COUNTIF($P$56:$T56,R57)))</f>
        <v>-</v>
      </c>
      <c r="X57" s="233" t="str">
        <f>IF(S57=0,"-",IF(S57="","-",COUNTIF($P$56:$T56,S57)))</f>
        <v>-</v>
      </c>
      <c r="Y57" s="233" t="str">
        <f>IF(T57=0,"-",IF(T57="","-",COUNTIF($P$56:$T56,T57)))</f>
        <v>-</v>
      </c>
      <c r="Z57" s="236">
        <f>MAX(U57:Y57)</f>
        <v>0</v>
      </c>
      <c r="AA57" s="237">
        <f t="array" ref="AA57">SUMPRODUCT(COUNTIF($B$8:$AZ$8,J57:N57))</f>
        <v>1</v>
      </c>
      <c r="AB57" s="238" t="str">
        <f t="shared" ref="AB57:AB94" si="6">IF(Z57&gt;0,ADDRESS(ROW(Z57),COLUMN(Z57)-11+MATCH(Z57,U57:Y57,0)),"-")</f>
        <v>-</v>
      </c>
      <c r="AC57" s="239" t="str">
        <f t="array" aca="1" ref="AC57" ca="1">IF(AB57="-","-",INDIRECT(AB57,TRUE))</f>
        <v>-</v>
      </c>
    </row>
    <row r="58" spans="1:31" ht="15.75" thickBot="1">
      <c r="A58" s="319" t="s">
        <v>117</v>
      </c>
      <c r="B58" s="319" t="str">
        <f>IF(INDEX(Z$13:Z$53,MATCH($G54,$I$13:$I$53,0))="","",INDEX(Z$13:Z$53,MATCH($G54,$I$13:$I$53,0)))</f>
        <v>COTTE DE MAILLES</v>
      </c>
      <c r="C58" s="319"/>
      <c r="D58" s="320"/>
      <c r="E58" s="319" t="str">
        <f>IF(INDEX(AA$13:AA$53,MATCH($G54,$I$13:$I$53,0))="","",INDEX(AA$13:AA$53,MATCH($G54,$I$13:$I$53,0)))</f>
        <v>TECHNO</v>
      </c>
      <c r="F58" s="319" t="str">
        <f>IF(INDEX(AB$13:AB$53,MATCH($G54,$I$13:$I$53,0))="","",INDEX(AB$13:AB$53,MATCH($G54,$I$13:$I$53,0)))</f>
        <v>FORET</v>
      </c>
      <c r="G58" s="229"/>
      <c r="I58" s="240">
        <v>2</v>
      </c>
      <c r="J58" s="231" t="str">
        <f t="shared" si="0"/>
        <v>FRANKY &amp; STEIN</v>
      </c>
      <c r="K58" s="231" t="str">
        <f t="shared" si="1"/>
        <v>ARLEQUIN</v>
      </c>
      <c r="L58" s="231" t="str">
        <f t="shared" si="2"/>
        <v>DEMONOLOGUE</v>
      </c>
      <c r="M58" s="231" t="str">
        <f t="shared" si="3"/>
        <v>SORCIERE</v>
      </c>
      <c r="N58" s="231" t="str">
        <f t="shared" si="4"/>
        <v>GEL</v>
      </c>
      <c r="O58" s="232" t="str" cm="1">
        <f t="array" ref="O58">IF(SUM(COUNTIF($B$10:$O$10,J58:N58))&gt;0,"NOK",
IF(Z58=0,"OK",
IF(Z58&gt;0,IF(SUM(COUNTIF($B$10:$O$10,J58:N58),IF(SUMPRODUCT(($J$56:N57=AC58)*($O$56:O57="OK"))&gt;0,1,0))=0,"OK","NOK"),"NOK")))</f>
        <v>OK</v>
      </c>
      <c r="P58" s="241" t="str">
        <f t="shared" ref="P58:P76" si="7">IF(COUNTIF($B$8:$AZ$8,J58)&gt;0,J58,0)</f>
        <v>FRANKY &amp; STEIN</v>
      </c>
      <c r="Q58" s="211">
        <f t="shared" si="5"/>
        <v>0</v>
      </c>
      <c r="R58" s="211">
        <f t="shared" si="5"/>
        <v>0</v>
      </c>
      <c r="S58" s="211" t="str">
        <f t="shared" si="5"/>
        <v>SORCIERE</v>
      </c>
      <c r="T58" s="242">
        <f t="shared" si="5"/>
        <v>0</v>
      </c>
      <c r="U58" s="233">
        <f>IF(P58=0,"-",IF(P58="","-",COUNTIF($P$56:$T57,P58)))</f>
        <v>0</v>
      </c>
      <c r="V58" s="233" t="str">
        <f>IF(Q58=0,"-",IF(Q58="","-",COUNTIF($P$56:$T57,Q58)))</f>
        <v>-</v>
      </c>
      <c r="W58" s="233" t="str">
        <f>IF(R58=0,"-",IF(R58="","-",COUNTIF($P$56:$T57,R58)))</f>
        <v>-</v>
      </c>
      <c r="X58" s="233">
        <f>IF(S58=0,"-",IF(S58="","-",COUNTIF($P$56:$T57,S58)))</f>
        <v>0</v>
      </c>
      <c r="Y58" s="233" t="str">
        <f>IF(T58=0,"-",IF(T58="","-",COUNTIF($P$56:$T57,T58)))</f>
        <v>-</v>
      </c>
      <c r="Z58" s="236">
        <f t="shared" ref="Z58:Z94" si="8">MAX(U58:Y58)</f>
        <v>0</v>
      </c>
      <c r="AA58" s="215">
        <f t="array" ref="AA58">SUMPRODUCT(COUNTIF($B$8:$AZ$8,J58:N58))</f>
        <v>2</v>
      </c>
      <c r="AB58" s="238" t="str">
        <f t="shared" si="6"/>
        <v>-</v>
      </c>
      <c r="AC58" s="243" t="str">
        <f t="array" aca="1" ref="AC58" ca="1">IF(AB58="-","-",INDIRECT(AB58,TRUE))</f>
        <v>-</v>
      </c>
    </row>
    <row r="59" spans="1:31" ht="15.75" thickBot="1">
      <c r="A59" s="314" t="s">
        <v>118</v>
      </c>
      <c r="B59" s="314" t="str">
        <f>IF(INDEX(AC$13:AC$53,MATCH($G54,$I$13:$I$53,0))="","",INDEX(AC$13:AC$53,MATCH($G54,$I$13:$I$53,0)))</f>
        <v>AMULETTE DE CELERITE</v>
      </c>
      <c r="C59" s="314"/>
      <c r="D59" s="321"/>
      <c r="E59" s="314" t="str">
        <f>IF(INDEX(AD$13:AD$53,MATCH($G54,$I$13:$I$53,0))="","",INDEX(AD$13:AD$53,MATCH($G54,$I$13:$I$53,0)))</f>
        <v>TECHNO</v>
      </c>
      <c r="F59" s="314" t="str">
        <f>IF(INDEX(AE$13:AE$53,MATCH($G54,$I$13:$I$53,0))="","",INDEX(AE$13:AE$53,MATCH($G54,$I$13:$I$53,0)))</f>
        <v>FORET</v>
      </c>
      <c r="G59" s="229"/>
      <c r="I59" s="240">
        <v>3</v>
      </c>
      <c r="J59" s="231" t="str">
        <f t="shared" si="0"/>
        <v>GENIE</v>
      </c>
      <c r="K59" s="231" t="str">
        <f t="shared" si="1"/>
        <v>ARLEQUIN</v>
      </c>
      <c r="L59" s="231" t="str">
        <f t="shared" si="2"/>
        <v>BAGARREUR</v>
      </c>
      <c r="M59" s="231" t="str">
        <f t="shared" si="3"/>
        <v>PISTOLERO</v>
      </c>
      <c r="N59" s="231" t="str">
        <f t="shared" si="4"/>
        <v>KOBOLD</v>
      </c>
      <c r="O59" s="232" t="str" cm="1">
        <f t="array" ref="O59">IF(SUM(COUNTIF($B$10:$O$10,J59:N59))&gt;0,"NOK",
IF(Z59=0,"OK",
IF(Z59&gt;0,IF(SUM(COUNTIF($B$10:$O$10,J59:N59),IF(SUMPRODUCT(($J$56:N58=AC59)*($O$56:O58="OK"))&gt;0,1,0))=0,"OK","NOK"),"NOK")))</f>
        <v>OK</v>
      </c>
      <c r="P59" s="241" t="str">
        <f t="shared" si="7"/>
        <v>GENIE</v>
      </c>
      <c r="Q59" s="211">
        <f t="shared" si="5"/>
        <v>0</v>
      </c>
      <c r="R59" s="211">
        <f t="shared" si="5"/>
        <v>0</v>
      </c>
      <c r="S59" s="211" t="str">
        <f>IF(COUNTIF($B$8:$AZ$8,M59)&gt;0,M59,0)</f>
        <v>PISTOLERO</v>
      </c>
      <c r="T59" s="242">
        <f t="shared" si="5"/>
        <v>0</v>
      </c>
      <c r="U59" s="233">
        <f>IF(P59=0,"-",IF(P59="","-",COUNTIF($P$56:$T58,P59)))</f>
        <v>0</v>
      </c>
      <c r="V59" s="233" t="str">
        <f>IF(Q59=0,"-",IF(Q59="","-",COUNTIF($P$56:$T58,Q59)))</f>
        <v>-</v>
      </c>
      <c r="W59" s="233" t="str">
        <f>IF(R59=0,"-",IF(R59="","-",COUNTIF($P$56:$T58,R59)))</f>
        <v>-</v>
      </c>
      <c r="X59" s="233">
        <f>IF(S59=0,"-",IF(S59="","-",COUNTIF($P$56:$T58,S59)))</f>
        <v>0</v>
      </c>
      <c r="Y59" s="233" t="str">
        <f>IF(T59=0,"-",IF(T59="","-",COUNTIF($P$56:$T58,T59)))</f>
        <v>-</v>
      </c>
      <c r="Z59" s="236">
        <f t="shared" si="8"/>
        <v>0</v>
      </c>
      <c r="AA59" s="215">
        <f t="array" ref="AA59">SUMPRODUCT(COUNTIF($B$8:$AZ$8,J59:N59))</f>
        <v>2</v>
      </c>
      <c r="AB59" s="238" t="str">
        <f t="shared" si="6"/>
        <v>-</v>
      </c>
      <c r="AC59" s="243" t="str">
        <f t="array" aca="1" ref="AC59" ca="1">IF(AB59="-","-",INDIRECT(AB59,TRUE))</f>
        <v>-</v>
      </c>
    </row>
    <row r="60" spans="1:31" ht="15.75" thickBot="1">
      <c r="A60" s="197"/>
      <c r="B60" s="199"/>
      <c r="C60" s="207"/>
      <c r="D60" s="207"/>
      <c r="E60" s="207"/>
      <c r="F60" s="207"/>
      <c r="G60" s="229"/>
      <c r="I60" s="240">
        <v>4</v>
      </c>
      <c r="J60" s="231" t="str">
        <f t="shared" si="0"/>
        <v>METEORE</v>
      </c>
      <c r="K60" s="231" t="str">
        <f t="shared" si="1"/>
        <v>ARLEQUIN</v>
      </c>
      <c r="L60" s="231" t="str">
        <f t="shared" si="2"/>
        <v>DEMONOLOGUE</v>
      </c>
      <c r="M60" s="231" t="str">
        <f t="shared" si="3"/>
        <v>KOBOLD</v>
      </c>
      <c r="N60" s="231" t="str">
        <f t="shared" si="4"/>
        <v>MAGE G.</v>
      </c>
      <c r="O60" s="232" t="str" cm="1">
        <f t="array" ref="O60">IF(SUM(COUNTIF($B$10:$O$10,J60:N60))&gt;0,"NOK",
IF(Z60=0,"OK",
IF(Z60&gt;0,IF(SUM(COUNTIF($B$10:$O$10,J60:N60),IF(SUMPRODUCT(($J$56:N59=AC60)*($O$56:O59="OK"))&gt;0,1,0))=0,"OK","NOK"),"NOK")))</f>
        <v>OK</v>
      </c>
      <c r="P60" s="241" t="str">
        <f t="shared" si="7"/>
        <v>METEORE</v>
      </c>
      <c r="Q60" s="211">
        <f t="shared" si="5"/>
        <v>0</v>
      </c>
      <c r="R60" s="211">
        <f t="shared" si="5"/>
        <v>0</v>
      </c>
      <c r="S60" s="211">
        <f t="shared" si="5"/>
        <v>0</v>
      </c>
      <c r="T60" s="242">
        <f t="shared" si="5"/>
        <v>0</v>
      </c>
      <c r="U60" s="233">
        <f>IF(P60=0,"-",IF(P60="","-",COUNTIF($P$56:$T59,P60)))</f>
        <v>0</v>
      </c>
      <c r="V60" s="233" t="str">
        <f>IF(Q60=0,"-",IF(Q60="","-",COUNTIF($P$56:$T59,Q60)))</f>
        <v>-</v>
      </c>
      <c r="W60" s="233" t="str">
        <f>IF(R60=0,"-",IF(R60="","-",COUNTIF($P$56:$T59,R60)))</f>
        <v>-</v>
      </c>
      <c r="X60" s="233" t="str">
        <f>IF(S60=0,"-",IF(S60="","-",COUNTIF($P$56:$T59,S60)))</f>
        <v>-</v>
      </c>
      <c r="Y60" s="233" t="str">
        <f>IF(T60=0,"-",IF(T60="","-",COUNTIF($P$56:$T59,T60)))</f>
        <v>-</v>
      </c>
      <c r="Z60" s="236">
        <f t="shared" si="8"/>
        <v>0</v>
      </c>
      <c r="AA60" s="215">
        <f t="array" ref="AA60">SUMPRODUCT(COUNTIF($B$8:$AZ$8,J60:N60))</f>
        <v>1</v>
      </c>
      <c r="AB60" s="238" t="str">
        <f t="shared" si="6"/>
        <v>-</v>
      </c>
      <c r="AC60" s="243" t="str">
        <f t="array" aca="1" ref="AC60" ca="1">IF(AB60="-","-",INDIRECT(AB60,TRUE))</f>
        <v>-</v>
      </c>
    </row>
    <row r="61" spans="1:31" ht="15.75" thickBot="1">
      <c r="A61" s="309" t="str">
        <f>"DECK "&amp;RIGHT( A54,1)+1</f>
        <v>DECK 8</v>
      </c>
      <c r="B61" s="309" t="str">
        <f>IF(INDEX(J$13:J$53,MATCH($G61,$I$13:$I$53,0))="","",INDEX(J$13:J$53,MATCH($G61,$I$13:$I$53,0)))</f>
        <v>LOUP DE MER</v>
      </c>
      <c r="C61" s="309" t="str">
        <f>IF(INDEX(K$13:K$53,MATCH($G61,$I$13:$I$53,0))="","",INDEX(K$13:K$53,MATCH($G61,$I$13:$I$53,0)))</f>
        <v>ARLEQUIN</v>
      </c>
      <c r="D61" s="309" t="str">
        <f>IF(INDEX(L$13:L$53,MATCH($G61,$I$13:$I$53,0))="","",INDEX(L$13:L$53,MATCH($G61,$I$13:$I$53,0)))</f>
        <v>DEMONOLOGUE</v>
      </c>
      <c r="E61" s="309" t="str">
        <f>IF(INDEX(M$13:M$53,MATCH($G61,$I$13:$I$53,0))="","",INDEX(M$13:M$53,MATCH($G61,$I$13:$I$53,0)))</f>
        <v>MIME</v>
      </c>
      <c r="F61" s="309" t="str">
        <f>IF(INDEX(N$13:N$53,MATCH($G61,$I$13:$I$53,0))="","",INDEX(N$13:N$53,MATCH($G61,$I$13:$I$53,0)))</f>
        <v>INVOCATEUR</v>
      </c>
      <c r="G61" s="309">
        <f>G54+1</f>
        <v>8</v>
      </c>
      <c r="I61" s="240">
        <v>5</v>
      </c>
      <c r="J61" s="231" t="str">
        <f t="shared" si="0"/>
        <v>BARDE</v>
      </c>
      <c r="K61" s="231" t="str">
        <f t="shared" si="1"/>
        <v>ARLEQUIN</v>
      </c>
      <c r="L61" s="231" t="str">
        <f t="shared" si="2"/>
        <v>DEMONOLOGUE</v>
      </c>
      <c r="M61" s="231" t="str">
        <f t="shared" si="3"/>
        <v>KOBOLD</v>
      </c>
      <c r="N61" s="231" t="str">
        <f t="shared" si="4"/>
        <v>INVOCATEUR</v>
      </c>
      <c r="O61" s="232" t="str" cm="1">
        <f t="array" ref="O61">IF(SUM(COUNTIF($B$10:$O$10,J61:N61))&gt;0,"NOK",
IF(Z61=0,"OK",
IF(Z61&gt;0,IF(SUM(COUNTIF($B$10:$O$10,J61:N61),IF(SUMPRODUCT(($J$56:N60=AC61)*($O$56:O60="OK"))&gt;0,1,0))=0,"OK","NOK"),"NOK")))</f>
        <v>OK</v>
      </c>
      <c r="P61" s="241" t="str">
        <f t="shared" si="7"/>
        <v>BARDE</v>
      </c>
      <c r="Q61" s="211">
        <f t="shared" si="5"/>
        <v>0</v>
      </c>
      <c r="R61" s="211">
        <f t="shared" si="5"/>
        <v>0</v>
      </c>
      <c r="S61" s="211">
        <f t="shared" si="5"/>
        <v>0</v>
      </c>
      <c r="T61" s="242">
        <f t="shared" si="5"/>
        <v>0</v>
      </c>
      <c r="U61" s="233">
        <f>IF(P61=0,"-",IF(P61="","-",COUNTIF($P$56:$T60,P61)))</f>
        <v>0</v>
      </c>
      <c r="V61" s="233" t="str">
        <f>IF(Q61=0,"-",IF(Q61="","-",COUNTIF($P$56:$T60,Q61)))</f>
        <v>-</v>
      </c>
      <c r="W61" s="233" t="str">
        <f>IF(R61=0,"-",IF(R61="","-",COUNTIF($P$56:$T60,R61)))</f>
        <v>-</v>
      </c>
      <c r="X61" s="233" t="str">
        <f>IF(S61=0,"-",IF(S61="","-",COUNTIF($P$56:$T60,S61)))</f>
        <v>-</v>
      </c>
      <c r="Y61" s="233" t="str">
        <f>IF(T61=0,"-",IF(T61="","-",COUNTIF($P$56:$T60,T61)))</f>
        <v>-</v>
      </c>
      <c r="Z61" s="236">
        <f t="shared" si="8"/>
        <v>0</v>
      </c>
      <c r="AA61" s="215">
        <f t="array" ref="AA61">SUMPRODUCT(COUNTIF($B$8:$AZ$8,J61:N61))</f>
        <v>1</v>
      </c>
      <c r="AB61" s="238" t="str">
        <f t="shared" si="6"/>
        <v>-</v>
      </c>
      <c r="AC61" s="243" t="str">
        <f t="array" aca="1" ref="AC61" ca="1">IF(AB61="-","-",INDIRECT(AB61,TRUE))</f>
        <v>-</v>
      </c>
    </row>
    <row r="62" spans="1:31" ht="15.75" thickBot="1">
      <c r="A62" s="310" t="s">
        <v>154</v>
      </c>
      <c r="B62" s="310" t="str">
        <f>IF(INDEX(O$13:O$53,MATCH($G61,$I$13:$I$53,0))="","",INDEX(O$13:O$53,MATCH($G61,$I$13:$I$53,0)))</f>
        <v>D / D</v>
      </c>
      <c r="C62" s="310" t="str">
        <f>IF(INDEX(P$13:P$53,MATCH($G61,$I$13:$I$53,0))="","",INDEX(P$13:P$53,MATCH($G61,$I$13:$I$53,0)))</f>
        <v>G / G</v>
      </c>
      <c r="D62" s="310" t="str">
        <f>IF(INDEX(Q$13:Q$53,MATCH($G61,$I$13:$I$53,0))="","",INDEX(Q$13:Q$53,MATCH($G61,$I$13:$I$53,0)))</f>
        <v>G / G</v>
      </c>
      <c r="E62" s="310">
        <f>IF(INDEX(R$13:R$53,MATCH($G61,$I$13:$I$53,0))="","",INDEX(R$13:R$53,MATCH($G61,$I$13:$I$53,0)))</f>
        <v>0</v>
      </c>
      <c r="F62" s="310" t="str">
        <f>IF(INDEX(S$13:S$53,MATCH($G61,$I$13:$I$53,0))="","",INDEX(S$13:S$53,MATCH($G61,$I$13:$I$53,0)))</f>
        <v>G / G</v>
      </c>
      <c r="G62" s="229"/>
      <c r="I62" s="240">
        <v>6</v>
      </c>
      <c r="J62" s="231" t="str">
        <f t="shared" si="0"/>
        <v>ROBOT</v>
      </c>
      <c r="K62" s="231" t="str">
        <f t="shared" si="1"/>
        <v>ARLEQUIN</v>
      </c>
      <c r="L62" s="231" t="str">
        <f t="shared" si="2"/>
        <v>TRAPPEUR</v>
      </c>
      <c r="M62" s="231" t="str">
        <f t="shared" si="3"/>
        <v>PISTOLERO</v>
      </c>
      <c r="N62" s="231" t="str">
        <f t="shared" si="4"/>
        <v>KOBOLD</v>
      </c>
      <c r="O62" s="232" t="str" cm="1">
        <f t="array" aca="1" ref="O62" ca="1">IF(SUM(COUNTIF($B$10:$O$10,J62:N62))&gt;0,"NOK",
IF(Z62=0,"OK",
IF(Z62&gt;0,IF(SUM(COUNTIF($B$10:$O$10,J62:N62),IF(SUMPRODUCT(($J$56:N61=AC62)*($O$56:O61="OK"))&gt;0,1,0))=0,"OK","NOK"),"NOK")))</f>
        <v>NOK</v>
      </c>
      <c r="P62" s="241" t="str">
        <f t="shared" si="7"/>
        <v>ROBOT</v>
      </c>
      <c r="Q62" s="211">
        <f t="shared" si="5"/>
        <v>0</v>
      </c>
      <c r="R62" s="211">
        <f t="shared" si="5"/>
        <v>0</v>
      </c>
      <c r="S62" s="211" t="str">
        <f t="shared" si="5"/>
        <v>PISTOLERO</v>
      </c>
      <c r="T62" s="242">
        <f t="shared" si="5"/>
        <v>0</v>
      </c>
      <c r="U62" s="233">
        <f>IF(P62=0,"-",IF(P62="","-",COUNTIF($P$56:$T61,P62)))</f>
        <v>0</v>
      </c>
      <c r="V62" s="233" t="str">
        <f>IF(Q62=0,"-",IF(Q62="","-",COUNTIF($P$56:$T61,Q62)))</f>
        <v>-</v>
      </c>
      <c r="W62" s="233" t="str">
        <f>IF(R62=0,"-",IF(R62="","-",COUNTIF($P$56:$T61,R62)))</f>
        <v>-</v>
      </c>
      <c r="X62" s="233">
        <f>IF(S62=0,"-",IF(S62="","-",COUNTIF($P$56:$T61,S62)))</f>
        <v>1</v>
      </c>
      <c r="Y62" s="233" t="str">
        <f>IF(T62=0,"-",IF(T62="","-",COUNTIF($P$56:$T61,T62)))</f>
        <v>-</v>
      </c>
      <c r="Z62" s="236">
        <f t="shared" si="8"/>
        <v>1</v>
      </c>
      <c r="AA62" s="215">
        <f t="array" ref="AA62">SUMPRODUCT(COUNTIF($B$8:$AZ$8,J62:N62))</f>
        <v>2</v>
      </c>
      <c r="AB62" s="238" t="str">
        <f t="shared" si="6"/>
        <v>$S$62</v>
      </c>
      <c r="AC62" s="243" t="str">
        <f t="array" aca="1" ref="AC62" ca="1">IF(AB62="-","-",INDIRECT(AB62,TRUE))</f>
        <v>PISTOLERO</v>
      </c>
    </row>
    <row r="63" spans="1:31" ht="15.75" thickBot="1">
      <c r="A63" s="311" t="s">
        <v>115</v>
      </c>
      <c r="B63" s="311" t="str">
        <f>IF(INDEX(T$13:T$53,MATCH($G61,$I$13:$I$53,0))="","",INDEX(T$13:T$53,MATCH($G61,$I$13:$I$53,0)))</f>
        <v>MARI</v>
      </c>
      <c r="C63" s="311" t="str">
        <f>IF(INDEX(U$13:U$53,MATCH($G61,$I$13:$I$53,0))="","",INDEX(U$13:U$53,MATCH($G61,$I$13:$I$53,0)))</f>
        <v/>
      </c>
      <c r="D63" s="311" t="str">
        <f>IF(INDEX(V$13:V$53,MATCH($G61,$I$13:$I$53,0))="","",INDEX(V$13:V$53,MATCH($G61,$I$13:$I$53,0)))</f>
        <v/>
      </c>
      <c r="E63" s="315"/>
      <c r="F63" s="316"/>
      <c r="G63" s="229"/>
      <c r="I63" s="240">
        <v>7</v>
      </c>
      <c r="J63" s="231" t="str">
        <f t="shared" si="0"/>
        <v>INGENIEUR</v>
      </c>
      <c r="K63" s="231" t="str">
        <f t="shared" si="1"/>
        <v>DRYADE</v>
      </c>
      <c r="L63" s="231" t="str">
        <f t="shared" si="2"/>
        <v>ARLEQUIN</v>
      </c>
      <c r="M63" s="231" t="str">
        <f t="shared" si="3"/>
        <v>KOBOLD</v>
      </c>
      <c r="N63" s="231" t="str">
        <f t="shared" si="4"/>
        <v>INVOCATEUR</v>
      </c>
      <c r="O63" s="232" t="str" cm="1">
        <f t="array" ref="O63">IF(SUM(COUNTIF($B$10:$O$10,J63:N63))&gt;0,"NOK",
IF(Z63=0,"OK",
IF(Z63&gt;0,IF(SUM(COUNTIF($B$10:$O$10,J63:N63),IF(SUMPRODUCT(($J$56:N62=AC63)*($O$56:O62="OK"))&gt;0,1,0))=0,"OK","NOK"),"NOK")))</f>
        <v>OK</v>
      </c>
      <c r="P63" s="241" t="str">
        <f t="shared" si="7"/>
        <v>INGENIEUR</v>
      </c>
      <c r="Q63" s="211">
        <f t="shared" si="5"/>
        <v>0</v>
      </c>
      <c r="R63" s="211">
        <f t="shared" si="5"/>
        <v>0</v>
      </c>
      <c r="S63" s="211">
        <f t="shared" si="5"/>
        <v>0</v>
      </c>
      <c r="T63" s="242">
        <f t="shared" si="5"/>
        <v>0</v>
      </c>
      <c r="U63" s="233">
        <f>IF(P63=0,"-",IF(P63="","-",COUNTIF($P$56:$T62,P63)))</f>
        <v>0</v>
      </c>
      <c r="V63" s="233" t="str">
        <f>IF(Q63=0,"-",IF(Q63="","-",COUNTIF($P$56:$T62,Q63)))</f>
        <v>-</v>
      </c>
      <c r="W63" s="233" t="str">
        <f>IF(R63=0,"-",IF(R63="","-",COUNTIF($P$56:$T62,R63)))</f>
        <v>-</v>
      </c>
      <c r="X63" s="233" t="str">
        <f>IF(S63=0,"-",IF(S63="","-",COUNTIF($P$56:$T62,S63)))</f>
        <v>-</v>
      </c>
      <c r="Y63" s="233" t="str">
        <f>IF(T63=0,"-",IF(T63="","-",COUNTIF($P$56:$T62,T63)))</f>
        <v>-</v>
      </c>
      <c r="Z63" s="236">
        <f t="shared" si="8"/>
        <v>0</v>
      </c>
      <c r="AA63" s="215" cm="1">
        <f t="array" ref="AA63">SUMPRODUCT(COUNTIF($B$8:$AZ$8,J63:N63))</f>
        <v>1</v>
      </c>
      <c r="AB63" s="238" t="str">
        <f t="shared" si="6"/>
        <v>-</v>
      </c>
      <c r="AC63" s="243" t="str">
        <f t="array" aca="1" ref="AC63" ca="1">IF(AB63="-","-",INDIRECT(AB63,TRUE))</f>
        <v>-</v>
      </c>
    </row>
    <row r="64" spans="1:31" ht="15.75" thickBot="1">
      <c r="A64" s="317" t="s">
        <v>116</v>
      </c>
      <c r="B64" s="317" t="str">
        <f>IF(INDEX(W$13:W$53,MATCH($G61,$I$13:$I$53,0))="","",INDEX(W$13:W$53,MATCH($G61,$I$13:$I$53,0)))</f>
        <v>EPEE DE CHEVALIER</v>
      </c>
      <c r="C64" s="317"/>
      <c r="D64" s="318"/>
      <c r="E64" s="317" t="str">
        <f>IF(INDEX(X$13:X$53,MATCH($G61,$I$13:$I$53,0))="","",INDEX(X$13:X$53,MATCH($G61,$I$13:$I$53,0)))</f>
        <v>TENEBRES</v>
      </c>
      <c r="F64" s="317" t="str">
        <f>IF(INDEX(Y$13:Y$53,MATCH($G61,$I$13:$I$53,0))="","",INDEX(Y$13:Y$53,MATCH($G61,$I$13:$I$53,0)))</f>
        <v>FORET</v>
      </c>
      <c r="G64" s="229"/>
      <c r="I64" s="240">
        <v>8</v>
      </c>
      <c r="J64" s="231" t="str">
        <f t="shared" si="0"/>
        <v>LOUP DE MER</v>
      </c>
      <c r="K64" s="231" t="str">
        <f t="shared" si="1"/>
        <v>ARLEQUIN</v>
      </c>
      <c r="L64" s="231" t="str">
        <f t="shared" si="2"/>
        <v>DEMONOLOGUE</v>
      </c>
      <c r="M64" s="231" t="str">
        <f t="shared" si="3"/>
        <v>MIME</v>
      </c>
      <c r="N64" s="231" t="str">
        <f t="shared" si="4"/>
        <v>INVOCATEUR</v>
      </c>
      <c r="O64" s="232" t="str" cm="1">
        <f t="array" ref="O64">IF(SUM(COUNTIF($B$10:$O$10,J64:N64))&gt;0,"NOK",
IF(Z64=0,"OK",
IF(Z64&gt;0,IF(SUM(COUNTIF($B$10:$O$10,J64:N64),IF(SUMPRODUCT(($J$56:N63=AC64)*($O$56:O63="OK"))&gt;0,1,0))=0,"OK","NOK"),"NOK")))</f>
        <v>OK</v>
      </c>
      <c r="P64" s="241" t="str">
        <f t="shared" si="7"/>
        <v>LOUP DE MER</v>
      </c>
      <c r="Q64" s="211">
        <f t="shared" si="5"/>
        <v>0</v>
      </c>
      <c r="R64" s="211">
        <f>IF(COUNTIF($B$8:$AZ$8,L64)&gt;0,L64,0)</f>
        <v>0</v>
      </c>
      <c r="S64" s="211">
        <f t="shared" si="5"/>
        <v>0</v>
      </c>
      <c r="T64" s="242">
        <f t="shared" si="5"/>
        <v>0</v>
      </c>
      <c r="U64" s="233">
        <f>IF(P64=0,"-",IF(P64="","-",COUNTIF($P$56:$T63,P64)))</f>
        <v>0</v>
      </c>
      <c r="V64" s="233" t="str">
        <f>IF(Q64=0,"-",IF(Q64="","-",COUNTIF($P$56:$T63,Q64)))</f>
        <v>-</v>
      </c>
      <c r="W64" s="233" t="str">
        <f>IF(R64=0,"-",IF(R64="","-",COUNTIF($P$56:$T63,R64)))</f>
        <v>-</v>
      </c>
      <c r="X64" s="233" t="str">
        <f>IF(S64=0,"-",IF(S64="","-",COUNTIF($P$56:$T63,S64)))</f>
        <v>-</v>
      </c>
      <c r="Y64" s="233" t="str">
        <f>IF(T64=0,"-",IF(T64="","-",COUNTIF($P$56:$T63,T64)))</f>
        <v>-</v>
      </c>
      <c r="Z64" s="236">
        <f t="shared" si="8"/>
        <v>0</v>
      </c>
      <c r="AA64" s="215">
        <f t="array" ref="AA64">SUMPRODUCT(COUNTIF($B$8:$AZ$8,J64:N64))</f>
        <v>1</v>
      </c>
      <c r="AB64" s="238" t="str">
        <f t="shared" si="6"/>
        <v>-</v>
      </c>
      <c r="AC64" s="243" t="str">
        <f t="array" aca="1" ref="AC64" ca="1">IF(AB64="-","-",INDIRECT(AB64,TRUE))</f>
        <v>-</v>
      </c>
    </row>
    <row r="65" spans="1:29" ht="15.75" thickBot="1">
      <c r="A65" s="319" t="s">
        <v>117</v>
      </c>
      <c r="B65" s="319" t="str">
        <f>IF(INDEX(Z$13:Z$53,MATCH($G61,$I$13:$I$53,0))="","",INDEX(Z$13:Z$53,MATCH($G61,$I$13:$I$53,0)))</f>
        <v>COTTE DE MAILLES</v>
      </c>
      <c r="C65" s="319"/>
      <c r="D65" s="320"/>
      <c r="E65" s="319" t="str">
        <f>IF(INDEX(AA$13:AA$53,MATCH($G61,$I$13:$I$53,0))="","",INDEX(AA$13:AA$53,MATCH($G61,$I$13:$I$53,0)))</f>
        <v>TENEBRES</v>
      </c>
      <c r="F65" s="319" t="str">
        <f>IF(INDEX(AB$13:AB$53,MATCH($G61,$I$13:$I$53,0))="","",INDEX(AB$13:AB$53,MATCH($G61,$I$13:$I$53,0)))</f>
        <v>FORET</v>
      </c>
      <c r="G65" s="229"/>
      <c r="I65" s="240">
        <v>9</v>
      </c>
      <c r="J65" s="231" t="str">
        <f t="shared" si="0"/>
        <v>TIREUR D'ELITE</v>
      </c>
      <c r="K65" s="231" t="str">
        <f t="shared" si="1"/>
        <v>BOMBARDIER</v>
      </c>
      <c r="L65" s="231" t="str">
        <f t="shared" si="2"/>
        <v>TRAPPEUR</v>
      </c>
      <c r="M65" s="231" t="str">
        <f t="shared" si="3"/>
        <v>PISTOLERO</v>
      </c>
      <c r="N65" s="231" t="str">
        <f t="shared" si="4"/>
        <v>DRYADE</v>
      </c>
      <c r="O65" s="232" t="str" cm="1">
        <f t="array" aca="1" ref="O65" ca="1">IF(SUM(COUNTIF($B$10:$O$10,J65:N65))&gt;0,"NOK",
IF(Z65=0,"OK",
IF(Z65&gt;0,IF(SUM(COUNTIF($B$10:$O$10,J65:N65),IF(SUMPRODUCT(($J$56:N64=AC65)*($O$56:O64="OK"))&gt;0,1,0))=0,"OK","NOK"),"NOK")))</f>
        <v>NOK</v>
      </c>
      <c r="P65" s="241" t="str">
        <f t="shared" si="7"/>
        <v>TIREUR D'ELITE</v>
      </c>
      <c r="Q65" s="211">
        <f t="shared" si="5"/>
        <v>0</v>
      </c>
      <c r="R65" s="211">
        <f t="shared" si="5"/>
        <v>0</v>
      </c>
      <c r="S65" s="211" t="str">
        <f t="shared" si="5"/>
        <v>PISTOLERO</v>
      </c>
      <c r="T65" s="242">
        <f t="shared" si="5"/>
        <v>0</v>
      </c>
      <c r="U65" s="233">
        <f>IF(P65=0,"-",IF(P65="","-",COUNTIF($P$56:$T64,P65)))</f>
        <v>0</v>
      </c>
      <c r="V65" s="233" t="str">
        <f>IF(Q65=0,"-",IF(Q65="","-",COUNTIF($P$56:$T64,Q65)))</f>
        <v>-</v>
      </c>
      <c r="W65" s="233" t="str">
        <f>IF(R65=0,"-",IF(R65="","-",COUNTIF($P$56:$T64,R65)))</f>
        <v>-</v>
      </c>
      <c r="X65" s="233">
        <f>IF(S65=0,"-",IF(S65="","-",COUNTIF($P$56:$T64,S65)))</f>
        <v>2</v>
      </c>
      <c r="Y65" s="233" t="str">
        <f>IF(T65=0,"-",IF(T65="","-",COUNTIF($P$56:$T64,T65)))</f>
        <v>-</v>
      </c>
      <c r="Z65" s="236">
        <f t="shared" si="8"/>
        <v>2</v>
      </c>
      <c r="AA65" s="215">
        <f t="array" ref="AA65">SUMPRODUCT(COUNTIF($B$8:$AZ$8,J65:N65))</f>
        <v>2</v>
      </c>
      <c r="AB65" s="238" t="str">
        <f t="shared" si="6"/>
        <v>$S$65</v>
      </c>
      <c r="AC65" s="243" t="str">
        <f t="array" aca="1" ref="AC65" ca="1">IF(AB65="-","-",INDIRECT(AB65,TRUE))</f>
        <v>PISTOLERO</v>
      </c>
    </row>
    <row r="66" spans="1:29" ht="15.75" thickBot="1">
      <c r="A66" s="314" t="s">
        <v>118</v>
      </c>
      <c r="B66" s="314" t="str">
        <f>IF(INDEX(AC$13:AC$53,MATCH($G61,$I$13:$I$53,0))="","",INDEX(AC$13:AC$53,MATCH($G61,$I$13:$I$53,0)))</f>
        <v>AMULETTE DE CELERITE</v>
      </c>
      <c r="C66" s="314"/>
      <c r="D66" s="321"/>
      <c r="E66" s="314" t="str">
        <f>IF(INDEX(AD$13:AD$53,MATCH($G61,$I$13:$I$53,0))="","",INDEX(AD$13:AD$53,MATCH($G61,$I$13:$I$53,0)))</f>
        <v>TENEBRES</v>
      </c>
      <c r="F66" s="314" t="str">
        <f>IF(INDEX(AE$13:AE$53,MATCH($G61,$I$13:$I$53,0))="","",INDEX(AE$13:AE$53,MATCH($G61,$I$13:$I$53,0)))</f>
        <v>FORET</v>
      </c>
      <c r="G66" s="229"/>
      <c r="I66" s="240">
        <v>10</v>
      </c>
      <c r="J66" s="231" t="str">
        <f t="shared" si="0"/>
        <v>ARCHERE</v>
      </c>
      <c r="K66" s="231" t="str">
        <f t="shared" si="1"/>
        <v>BAGARREUR</v>
      </c>
      <c r="L66" s="231" t="str">
        <f t="shared" si="2"/>
        <v>TRAPPEUR</v>
      </c>
      <c r="M66" s="231" t="str">
        <f t="shared" si="3"/>
        <v>PISTOLERO</v>
      </c>
      <c r="N66" s="231" t="str">
        <f t="shared" si="4"/>
        <v>KOBOLD</v>
      </c>
      <c r="O66" s="232" t="str" cm="1">
        <f t="array" aca="1" ref="O66" ca="1">IF(SUM(COUNTIF($B$10:$O$10,J66:N66))&gt;0,"NOK",
IF(Z66=0,"OK",
IF(Z66&gt;0,IF(SUM(COUNTIF($B$10:$O$10,J66:N66),IF(SUMPRODUCT(($J$56:N65=AC66)*($O$56:O65="OK"))&gt;0,1,0))=0,"OK","NOK"),"NOK")))</f>
        <v>NOK</v>
      </c>
      <c r="P66" s="241" t="str">
        <f t="shared" si="7"/>
        <v>ARCHERE</v>
      </c>
      <c r="Q66" s="211">
        <f t="shared" si="5"/>
        <v>0</v>
      </c>
      <c r="R66" s="211">
        <f t="shared" si="5"/>
        <v>0</v>
      </c>
      <c r="S66" s="211" t="str">
        <f t="shared" si="5"/>
        <v>PISTOLERO</v>
      </c>
      <c r="T66" s="242">
        <f t="shared" si="5"/>
        <v>0</v>
      </c>
      <c r="U66" s="233">
        <f>IF(P66=0,"-",IF(P66="","-",COUNTIF($P$56:$T65,P66)))</f>
        <v>0</v>
      </c>
      <c r="V66" s="233" t="str">
        <f>IF(Q66=0,"-",IF(Q66="","-",COUNTIF($P$56:$T65,Q66)))</f>
        <v>-</v>
      </c>
      <c r="W66" s="233" t="str">
        <f>IF(R66=0,"-",IF(R66="","-",COUNTIF($P$56:$T65,R66)))</f>
        <v>-</v>
      </c>
      <c r="X66" s="233">
        <f>IF(S66=0,"-",IF(S66="","-",COUNTIF($P$56:$T65,S66)))</f>
        <v>3</v>
      </c>
      <c r="Y66" s="233" t="str">
        <f>IF(T66=0,"-",IF(T66="","-",COUNTIF($P$56:$T65,T66)))</f>
        <v>-</v>
      </c>
      <c r="Z66" s="236">
        <f t="shared" si="8"/>
        <v>3</v>
      </c>
      <c r="AA66" s="215">
        <f t="array" ref="AA66">SUMPRODUCT(COUNTIF($B$8:$AZ$8,J66:N66))</f>
        <v>2</v>
      </c>
      <c r="AB66" s="238" t="str">
        <f t="shared" si="6"/>
        <v>$S$66</v>
      </c>
      <c r="AC66" s="243" t="str">
        <f t="array" aca="1" ref="AC66" ca="1">IF(AB66="-","-",INDIRECT(AB66,TRUE))</f>
        <v>PISTOLERO</v>
      </c>
    </row>
    <row r="67" spans="1:29" ht="15.75" thickBot="1">
      <c r="A67" s="197"/>
      <c r="B67" s="199"/>
      <c r="C67" s="207"/>
      <c r="D67" s="207"/>
      <c r="E67" s="207"/>
      <c r="F67" s="207"/>
      <c r="G67" s="229"/>
      <c r="I67" s="240">
        <v>11</v>
      </c>
      <c r="J67" s="231" t="str">
        <f t="shared" si="0"/>
        <v>TREANT</v>
      </c>
      <c r="K67" s="231" t="str">
        <f t="shared" si="1"/>
        <v>ARLEQUIN</v>
      </c>
      <c r="L67" s="231" t="str">
        <f t="shared" si="2"/>
        <v>DEMONOLOGUE</v>
      </c>
      <c r="M67" s="231" t="str">
        <f t="shared" si="3"/>
        <v>TRAPPEUR</v>
      </c>
      <c r="N67" s="231" t="str">
        <f t="shared" si="4"/>
        <v>INVOCATEUR</v>
      </c>
      <c r="O67" s="232" t="str" cm="1">
        <f t="array" ref="O67">IF(SUM(COUNTIF($B$10:$O$10,J67:N67))&gt;0,"NOK",
IF(Z67=0,"OK",
IF(Z67&gt;0,IF(SUM(COUNTIF($B$10:$O$10,J67:N67),IF(SUMPRODUCT(($J$56:N66=AC67)*($O$56:O66="OK"))&gt;0,1,0))=0,"OK","NOK"),"NOK")))</f>
        <v>OK</v>
      </c>
      <c r="P67" s="241" t="str">
        <f t="shared" si="7"/>
        <v>TREANT</v>
      </c>
      <c r="Q67" s="211">
        <f t="shared" si="5"/>
        <v>0</v>
      </c>
      <c r="R67" s="211">
        <f t="shared" si="5"/>
        <v>0</v>
      </c>
      <c r="S67" s="211">
        <f t="shared" si="5"/>
        <v>0</v>
      </c>
      <c r="T67" s="242">
        <f t="shared" si="5"/>
        <v>0</v>
      </c>
      <c r="U67" s="233">
        <f>IF(P67=0,"-",IF(P67="","-",COUNTIF($P$56:$T66,P67)))</f>
        <v>0</v>
      </c>
      <c r="V67" s="233" t="str">
        <f>IF(Q67=0,"-",IF(Q67="","-",COUNTIF($P$56:$T66,Q67)))</f>
        <v>-</v>
      </c>
      <c r="W67" s="233" t="str">
        <f>IF(R67=0,"-",IF(R67="","-",COUNTIF($P$56:$T66,R67)))</f>
        <v>-</v>
      </c>
      <c r="X67" s="233" t="str">
        <f>IF(S67=0,"-",IF(S67="","-",COUNTIF($P$56:$T66,S67)))</f>
        <v>-</v>
      </c>
      <c r="Y67" s="233" t="str">
        <f>IF(T67=0,"-",IF(T67="","-",COUNTIF($P$56:$T66,T67)))</f>
        <v>-</v>
      </c>
      <c r="Z67" s="236">
        <f t="shared" si="8"/>
        <v>0</v>
      </c>
      <c r="AA67" s="215">
        <f t="array" ref="AA67">SUMPRODUCT(COUNTIF($B$8:$AZ$8,J67:N67))</f>
        <v>1</v>
      </c>
      <c r="AB67" s="238" t="str">
        <f t="shared" si="6"/>
        <v>-</v>
      </c>
      <c r="AC67" s="243" t="str">
        <f t="array" aca="1" ref="AC67" ca="1">IF(AB67="-","-",INDIRECT(AB67,TRUE))</f>
        <v>-</v>
      </c>
    </row>
    <row r="68" spans="1:29" ht="15.75" thickBot="1">
      <c r="A68" s="309" t="str">
        <f>"DECK "&amp;RIGHT( A61,1)+1</f>
        <v>DECK 9</v>
      </c>
      <c r="B68" s="309" t="str">
        <f>IF(INDEX(J$13:J$53,MATCH($G68,$I$13:$I$53,0))="","",INDEX(J$13:J$53,MATCH($G68,$I$13:$I$53,0)))</f>
        <v>TIREUR D'ELITE</v>
      </c>
      <c r="C68" s="309" t="str">
        <f>IF(INDEX(K$13:K$53,MATCH($G68,$I$13:$I$53,0))="","",INDEX(K$13:K$53,MATCH($G68,$I$13:$I$53,0)))</f>
        <v>BOMBARDIER</v>
      </c>
      <c r="D68" s="309" t="str">
        <f>IF(INDEX(L$13:L$53,MATCH($G68,$I$13:$I$53,0))="","",INDEX(L$13:L$53,MATCH($G68,$I$13:$I$53,0)))</f>
        <v>TRAPPEUR</v>
      </c>
      <c r="E68" s="309" t="str">
        <f>IF(INDEX(M$13:M$53,MATCH($G68,$I$13:$I$53,0))="","",INDEX(M$13:M$53,MATCH($G68,$I$13:$I$53,0)))</f>
        <v>PISTOLERO</v>
      </c>
      <c r="F68" s="309" t="str">
        <f>IF(INDEX(N$13:N$53,MATCH($G68,$I$13:$I$53,0))="","",INDEX(N$13:N$53,MATCH($G68,$I$13:$I$53,0)))</f>
        <v>DRYADE</v>
      </c>
      <c r="G68" s="309">
        <f>G61+1</f>
        <v>9</v>
      </c>
      <c r="I68" s="240">
        <v>12</v>
      </c>
      <c r="J68" s="231" t="str">
        <f t="shared" si="0"/>
        <v>DANSE-LAMES</v>
      </c>
      <c r="K68" s="231" t="str">
        <f t="shared" si="1"/>
        <v>BAGARREUR</v>
      </c>
      <c r="L68" s="231" t="str">
        <f t="shared" si="2"/>
        <v>TRAPPEUR</v>
      </c>
      <c r="M68" s="231" t="str">
        <f t="shared" si="3"/>
        <v>PISTOLERO</v>
      </c>
      <c r="N68" s="231" t="str">
        <f t="shared" si="4"/>
        <v>STATUE</v>
      </c>
      <c r="O68" s="232" t="str" cm="1">
        <f t="array" aca="1" ref="O68" ca="1">IF(SUM(COUNTIF($B$10:$O$10,J68:N68))&gt;0,"NOK",
IF(Z68=0,"OK",
IF(Z68&gt;0,IF(SUM(COUNTIF($B$10:$O$10,J68:N68),IF(SUMPRODUCT(($J$56:N67=AC68)*($O$56:O67="OK"))&gt;0,1,0))=0,"OK","NOK"),"NOK")))</f>
        <v>NOK</v>
      </c>
      <c r="P68" s="241" t="str">
        <f t="shared" si="7"/>
        <v>DANSE-LAMES</v>
      </c>
      <c r="Q68" s="211">
        <f t="shared" si="5"/>
        <v>0</v>
      </c>
      <c r="R68" s="211">
        <f t="shared" si="5"/>
        <v>0</v>
      </c>
      <c r="S68" s="211" t="str">
        <f t="shared" si="5"/>
        <v>PISTOLERO</v>
      </c>
      <c r="T68" s="242">
        <f t="shared" si="5"/>
        <v>0</v>
      </c>
      <c r="U68" s="233">
        <f>IF(P68=0,"-",IF(P68="","-",COUNTIF($P$56:$T67,P68)))</f>
        <v>0</v>
      </c>
      <c r="V68" s="233" t="str">
        <f>IF(Q68=0,"-",IF(Q68="","-",COUNTIF($P$56:$T67,Q68)))</f>
        <v>-</v>
      </c>
      <c r="W68" s="233" t="str">
        <f>IF(R68=0,"-",IF(R68="","-",COUNTIF($P$56:$T67,R68)))</f>
        <v>-</v>
      </c>
      <c r="X68" s="233">
        <f>IF(S68=0,"-",IF(S68="","-",COUNTIF($P$56:$T67,S68)))</f>
        <v>4</v>
      </c>
      <c r="Y68" s="233" t="str">
        <f>IF(T68=0,"-",IF(T68="","-",COUNTIF($P$56:$T67,T68)))</f>
        <v>-</v>
      </c>
      <c r="Z68" s="236">
        <f t="shared" si="8"/>
        <v>4</v>
      </c>
      <c r="AA68" s="215">
        <f t="array" ref="AA68">SUMPRODUCT(COUNTIF($B$8:$AZ$8,J68:N68))</f>
        <v>2</v>
      </c>
      <c r="AB68" s="238" t="str">
        <f t="shared" si="6"/>
        <v>$S$68</v>
      </c>
      <c r="AC68" s="243" t="str">
        <f t="array" aca="1" ref="AC68" ca="1">IF(AB68="-","-",INDIRECT(AB68,TRUE))</f>
        <v>PISTOLERO</v>
      </c>
    </row>
    <row r="69" spans="1:29" ht="15.75" thickBot="1">
      <c r="A69" s="310" t="s">
        <v>154</v>
      </c>
      <c r="B69" s="310" t="str">
        <f>IF(INDEX(O$13:O$53,MATCH($G68,$I$13:$I$53,0))="","",INDEX(O$13:O$53,MATCH($G68,$I$13:$I$53,0)))</f>
        <v>G / D / G</v>
      </c>
      <c r="C69" s="310">
        <f>IF(INDEX(P$13:P$53,MATCH($G68,$I$13:$I$53,0))="","",INDEX(P$13:P$53,MATCH($G68,$I$13:$I$53,0)))</f>
        <v>0</v>
      </c>
      <c r="D69" s="310" t="str">
        <f>IF(INDEX(Q$13:Q$53,MATCH($G68,$I$13:$I$53,0))="","",INDEX(Q$13:Q$53,MATCH($G68,$I$13:$I$53,0)))</f>
        <v>G / G</v>
      </c>
      <c r="E69" s="310" t="str">
        <f>IF(INDEX(R$13:R$53,MATCH($G68,$I$13:$I$53,0))="","",INDEX(R$13:R$53,MATCH($G68,$I$13:$I$53,0)))</f>
        <v>G / D</v>
      </c>
      <c r="F69" s="310" t="str">
        <f>IF(INDEX(S$13:S$53,MATCH($G68,$I$13:$I$53,0))="","",INDEX(S$13:S$53,MATCH($G68,$I$13:$I$53,0)))</f>
        <v>G  /D</v>
      </c>
      <c r="G69" s="229"/>
      <c r="I69" s="240">
        <v>13</v>
      </c>
      <c r="J69" s="231" t="str">
        <f t="shared" si="0"/>
        <v>CHAPERON</v>
      </c>
      <c r="K69" s="231" t="str">
        <f t="shared" si="1"/>
        <v>BAGARREUR</v>
      </c>
      <c r="L69" s="231" t="str">
        <f t="shared" si="2"/>
        <v>TRAPPEUR</v>
      </c>
      <c r="M69" s="231" t="str">
        <f t="shared" si="3"/>
        <v>INVOCATEUR</v>
      </c>
      <c r="N69" s="231" t="str">
        <f t="shared" si="4"/>
        <v>STATUE</v>
      </c>
      <c r="O69" s="232" t="str" cm="1">
        <f t="array" ref="O69">IF(SUM(COUNTIF($B$10:$O$10,J69:N69))&gt;0,"NOK",
IF(Z69=0,"OK",
IF(Z69&gt;0,IF(SUM(COUNTIF($B$10:$O$10,J69:N69),IF(SUMPRODUCT(($J$56:N68=AC69)*($O$56:O68="OK"))&gt;0,1,0))=0,"OK","NOK"),"NOK")))</f>
        <v>OK</v>
      </c>
      <c r="P69" s="241" t="str">
        <f t="shared" si="7"/>
        <v>CHAPERON</v>
      </c>
      <c r="Q69" s="211">
        <f t="shared" si="5"/>
        <v>0</v>
      </c>
      <c r="R69" s="211">
        <f t="shared" si="5"/>
        <v>0</v>
      </c>
      <c r="S69" s="211">
        <f t="shared" si="5"/>
        <v>0</v>
      </c>
      <c r="T69" s="242">
        <f t="shared" si="5"/>
        <v>0</v>
      </c>
      <c r="U69" s="233">
        <f>IF(P69=0,"-",IF(P69="","-",COUNTIF($P$56:$T68,P69)))</f>
        <v>0</v>
      </c>
      <c r="V69" s="233" t="str">
        <f>IF(Q69=0,"-",IF(Q69="","-",COUNTIF($P$56:$T68,Q69)))</f>
        <v>-</v>
      </c>
      <c r="W69" s="233" t="str">
        <f>IF(R69=0,"-",IF(R69="","-",COUNTIF($P$56:$T68,R69)))</f>
        <v>-</v>
      </c>
      <c r="X69" s="233" t="str">
        <f>IF(S69=0,"-",IF(S69="","-",COUNTIF($P$56:$T68,S69)))</f>
        <v>-</v>
      </c>
      <c r="Y69" s="233" t="str">
        <f>IF(T69=0,"-",IF(T69="","-",COUNTIF($P$56:$T68,T69)))</f>
        <v>-</v>
      </c>
      <c r="Z69" s="236">
        <f t="shared" si="8"/>
        <v>0</v>
      </c>
      <c r="AA69" s="215">
        <f t="array" ref="AA69">SUMPRODUCT(COUNTIF($B$8:$AZ$8,J69:N69))</f>
        <v>1</v>
      </c>
      <c r="AB69" s="238" t="str">
        <f t="shared" si="6"/>
        <v>-</v>
      </c>
      <c r="AC69" s="243" t="str">
        <f t="array" aca="1" ref="AC69" ca="1">IF(AB69="-","-",INDIRECT(AB69,TRUE))</f>
        <v>-</v>
      </c>
    </row>
    <row r="70" spans="1:29" ht="15.75" thickBot="1">
      <c r="A70" s="311" t="s">
        <v>115</v>
      </c>
      <c r="B70" s="311" t="str">
        <f>IF(INDEX(T$13:T$53,MATCH($G68,$I$13:$I$53,0))="","",INDEX(T$13:T$53,MATCH($G68,$I$13:$I$53,0)))</f>
        <v>CROC-FEU</v>
      </c>
      <c r="C70" s="311" t="str">
        <f>IF(INDEX(U$13:U$53,MATCH($G68,$I$13:$I$53,0))="","",INDEX(U$13:U$53,MATCH($G68,$I$13:$I$53,0)))</f>
        <v/>
      </c>
      <c r="D70" s="311" t="str">
        <f>IF(INDEX(V$13:V$53,MATCH($G68,$I$13:$I$53,0))="","",INDEX(V$13:V$53,MATCH($G68,$I$13:$I$53,0)))</f>
        <v/>
      </c>
      <c r="E70" s="315"/>
      <c r="F70" s="316"/>
      <c r="G70" s="229"/>
      <c r="I70" s="240">
        <v>14</v>
      </c>
      <c r="J70" s="231" t="str">
        <f t="shared" si="0"/>
        <v>M. SPIRITUEL</v>
      </c>
      <c r="K70" s="231" t="str">
        <f t="shared" si="1"/>
        <v>BAGARREUR</v>
      </c>
      <c r="L70" s="231" t="str">
        <f t="shared" si="2"/>
        <v>TRAPPEUR</v>
      </c>
      <c r="M70" s="231" t="str">
        <f t="shared" si="3"/>
        <v>PISTOLERO</v>
      </c>
      <c r="N70" s="231" t="str">
        <f t="shared" si="4"/>
        <v>STATUE</v>
      </c>
      <c r="O70" s="232" t="str" cm="1">
        <f t="array" aca="1" ref="O70" ca="1">IF(SUM(COUNTIF($B$10:$O$10,J70:N70))&gt;0,"NOK",
IF(Z70=0,"OK",
IF(Z70&gt;0,IF(SUM(COUNTIF($B$10:$O$10,J70:N70),IF(SUMPRODUCT(($J$56:N69=AC70)*($O$56:O69="OK"))&gt;0,1,0))=0,"OK","NOK"),"NOK")))</f>
        <v>NOK</v>
      </c>
      <c r="P70" s="241" t="str">
        <f t="shared" si="7"/>
        <v>M. SPIRITUEL</v>
      </c>
      <c r="Q70" s="211">
        <f t="shared" si="5"/>
        <v>0</v>
      </c>
      <c r="R70" s="211">
        <f t="shared" si="5"/>
        <v>0</v>
      </c>
      <c r="S70" s="211" t="str">
        <f t="shared" si="5"/>
        <v>PISTOLERO</v>
      </c>
      <c r="T70" s="242">
        <f t="shared" si="5"/>
        <v>0</v>
      </c>
      <c r="U70" s="233">
        <f>IF(P70=0,"-",IF(P70="","-",COUNTIF($P$56:$T69,P70)))</f>
        <v>0</v>
      </c>
      <c r="V70" s="233" t="str">
        <f>IF(Q70=0,"-",IF(Q70="","-",COUNTIF($P$56:$T69,Q70)))</f>
        <v>-</v>
      </c>
      <c r="W70" s="233" t="str">
        <f>IF(R70=0,"-",IF(R70="","-",COUNTIF($P$56:$T69,R70)))</f>
        <v>-</v>
      </c>
      <c r="X70" s="233">
        <f>IF(S70=0,"-",IF(S70="","-",COUNTIF($P$56:$T69,S70)))</f>
        <v>5</v>
      </c>
      <c r="Y70" s="233" t="str">
        <f>IF(T70=0,"-",IF(T70="","-",COUNTIF($P$56:$T69,T70)))</f>
        <v>-</v>
      </c>
      <c r="Z70" s="236">
        <f t="shared" si="8"/>
        <v>5</v>
      </c>
      <c r="AA70" s="215">
        <f t="array" ref="AA70">SUMPRODUCT(COUNTIF($B$8:$AZ$8,J70:N70))</f>
        <v>2</v>
      </c>
      <c r="AB70" s="238" t="str">
        <f t="shared" si="6"/>
        <v>$S$70</v>
      </c>
      <c r="AC70" s="243" t="str">
        <f t="array" aca="1" ref="AC70" ca="1">IF(AB70="-","-",INDIRECT(AB70,TRUE))</f>
        <v>PISTOLERO</v>
      </c>
    </row>
    <row r="71" spans="1:29" ht="15.75" thickBot="1">
      <c r="A71" s="317" t="s">
        <v>116</v>
      </c>
      <c r="B71" s="317" t="str">
        <f>IF(INDEX(W$13:W$53,MATCH($G68,$I$13:$I$53,0))="","",INDEX(W$13:W$53,MATCH($G68,$I$13:$I$53,0)))</f>
        <v>EPEE DE CHEVALIER</v>
      </c>
      <c r="C71" s="317"/>
      <c r="D71" s="318"/>
      <c r="E71" s="317" t="str">
        <f>IF(INDEX(X$13:X$53,MATCH($G68,$I$13:$I$53,0))="","",INDEX(X$13:X$53,MATCH($G68,$I$13:$I$53,0)))</f>
        <v>TECHNO</v>
      </c>
      <c r="F71" s="317" t="str">
        <f>IF(INDEX(Y$13:Y$53,MATCH($G68,$I$13:$I$53,0))="","",INDEX(Y$13:Y$53,MATCH($G68,$I$13:$I$53,0)))</f>
        <v>TENEBRES</v>
      </c>
      <c r="G71" s="229"/>
      <c r="I71" s="240">
        <v>15</v>
      </c>
      <c r="J71" s="231" t="str">
        <f t="shared" si="0"/>
        <v>TESLA</v>
      </c>
      <c r="K71" s="231" t="str">
        <f t="shared" si="1"/>
        <v>BAGARREUR</v>
      </c>
      <c r="L71" s="231" t="str">
        <f t="shared" si="2"/>
        <v>TRAPPEUR</v>
      </c>
      <c r="M71" s="231" t="str">
        <f t="shared" si="3"/>
        <v>PISTOLERO</v>
      </c>
      <c r="N71" s="231" t="str">
        <f t="shared" si="4"/>
        <v>STATUE</v>
      </c>
      <c r="O71" s="232" t="str" cm="1">
        <f t="array" aca="1" ref="O71" ca="1">IF(SUM(COUNTIF($B$10:$O$10,J71:N71))&gt;0,"NOK",
IF(Z71=0,"OK",
IF(Z71&gt;0,IF(SUM(COUNTIF($B$10:$O$10,J71:N71),IF(SUMPRODUCT(($J$56:N70=AC71)*($O$56:O70="OK"))&gt;0,1,0))=0,"OK","NOK"),"NOK")))</f>
        <v>NOK</v>
      </c>
      <c r="P71" s="241" t="str">
        <f t="shared" si="7"/>
        <v>TESLA</v>
      </c>
      <c r="Q71" s="211">
        <f t="shared" si="5"/>
        <v>0</v>
      </c>
      <c r="R71" s="211">
        <f t="shared" si="5"/>
        <v>0</v>
      </c>
      <c r="S71" s="211" t="str">
        <f t="shared" si="5"/>
        <v>PISTOLERO</v>
      </c>
      <c r="T71" s="242">
        <f t="shared" si="5"/>
        <v>0</v>
      </c>
      <c r="U71" s="233">
        <f>IF(P71=0,"-",IF(P71="","-",COUNTIF($P$56:$T70,P71)))</f>
        <v>0</v>
      </c>
      <c r="V71" s="233" t="str">
        <f>IF(Q71=0,"-",IF(Q71="","-",COUNTIF($P$56:$T70,Q71)))</f>
        <v>-</v>
      </c>
      <c r="W71" s="233" t="str">
        <f>IF(R71=0,"-",IF(R71="","-",COUNTIF($P$56:$T70,R71)))</f>
        <v>-</v>
      </c>
      <c r="X71" s="233">
        <f>IF(S71=0,"-",IF(S71="","-",COUNTIF($P$56:$T70,S71)))</f>
        <v>6</v>
      </c>
      <c r="Y71" s="233" t="str">
        <f>IF(T71=0,"-",IF(T71="","-",COUNTIF($P$56:$T70,T71)))</f>
        <v>-</v>
      </c>
      <c r="Z71" s="236">
        <f t="shared" si="8"/>
        <v>6</v>
      </c>
      <c r="AA71" s="215">
        <f t="array" ref="AA71">SUMPRODUCT(COUNTIF($B$8:$AZ$8,J71:N71))</f>
        <v>2</v>
      </c>
      <c r="AB71" s="238" t="str">
        <f t="shared" si="6"/>
        <v>$S$71</v>
      </c>
      <c r="AC71" s="243" t="str">
        <f t="array" aca="1" ref="AC71" ca="1">IF(AB71="-","-",INDIRECT(AB71,TRUE))</f>
        <v>PISTOLERO</v>
      </c>
    </row>
    <row r="72" spans="1:29" ht="15.75" thickBot="1">
      <c r="A72" s="319" t="s">
        <v>117</v>
      </c>
      <c r="B72" s="319" t="str">
        <f>IF(INDEX(Z$13:Z$53,MATCH($G68,$I$13:$I$53,0))="","",INDEX(Z$13:Z$53,MATCH($G68,$I$13:$I$53,0)))</f>
        <v>ROBE DE MAGE</v>
      </c>
      <c r="C72" s="319"/>
      <c r="D72" s="320"/>
      <c r="E72" s="319" t="str">
        <f>IF(INDEX(AA$13:AA$53,MATCH($G68,$I$13:$I$53,0))="","",INDEX(AA$13:AA$53,MATCH($G68,$I$13:$I$53,0)))</f>
        <v>TECHNO</v>
      </c>
      <c r="F72" s="319" t="str">
        <f>IF(INDEX(AB$13:AB$53,MATCH($G68,$I$13:$I$53,0))="","",INDEX(AB$13:AB$53,MATCH($G68,$I$13:$I$53,0)))</f>
        <v>TENEBRES</v>
      </c>
      <c r="G72" s="229"/>
      <c r="I72" s="240">
        <v>16</v>
      </c>
      <c r="J72" s="231" t="str">
        <f t="shared" si="0"/>
        <v>COGNEUR</v>
      </c>
      <c r="K72" s="231" t="str">
        <f t="shared" si="1"/>
        <v>BAGARREUR</v>
      </c>
      <c r="L72" s="231" t="str">
        <f t="shared" si="2"/>
        <v>ARLEQUIN</v>
      </c>
      <c r="M72" s="231" t="str">
        <f t="shared" si="3"/>
        <v>TRAPPEUR</v>
      </c>
      <c r="N72" s="231" t="str">
        <f t="shared" si="4"/>
        <v>STATUE</v>
      </c>
      <c r="O72" s="232" t="str" cm="1">
        <f t="array" ref="O72">IF(SUM(COUNTIF($B$10:$O$10,J72:N72))&gt;0,"NOK",
IF(Z72=0,"OK",
IF(Z72&gt;0,IF(SUM(COUNTIF($B$10:$O$10,J72:N72),IF(SUMPRODUCT(($J$56:N71=AC72)*($O$56:O71="OK"))&gt;0,1,0))=0,"OK","NOK"),"NOK")))</f>
        <v>OK</v>
      </c>
      <c r="P72" s="241" t="str">
        <f t="shared" si="7"/>
        <v>COGNEUR</v>
      </c>
      <c r="Q72" s="211">
        <f t="shared" si="5"/>
        <v>0</v>
      </c>
      <c r="R72" s="211">
        <f t="shared" si="5"/>
        <v>0</v>
      </c>
      <c r="S72" s="211">
        <f t="shared" si="5"/>
        <v>0</v>
      </c>
      <c r="T72" s="242">
        <f t="shared" si="5"/>
        <v>0</v>
      </c>
      <c r="U72" s="233">
        <f>IF(P72=0,"-",IF(P72="","-",COUNTIF($P$56:$T71,P72)))</f>
        <v>0</v>
      </c>
      <c r="V72" s="233" t="str">
        <f>IF(Q72=0,"-",IF(Q72="","-",COUNTIF($P$56:$T71,Q72)))</f>
        <v>-</v>
      </c>
      <c r="W72" s="233" t="str">
        <f>IF(R72=0,"-",IF(R72="","-",COUNTIF($P$56:$T71,R72)))</f>
        <v>-</v>
      </c>
      <c r="X72" s="233" t="str">
        <f>IF(S72=0,"-",IF(S72="","-",COUNTIF($P$56:$T71,S72)))</f>
        <v>-</v>
      </c>
      <c r="Y72" s="233" t="str">
        <f>IF(T72=0,"-",IF(T72="","-",COUNTIF($P$56:$T71,T72)))</f>
        <v>-</v>
      </c>
      <c r="Z72" s="236">
        <f t="shared" si="8"/>
        <v>0</v>
      </c>
      <c r="AA72" s="215">
        <f t="array" ref="AA72">SUMPRODUCT(COUNTIF($B$8:$AZ$8,J72:N72))</f>
        <v>1</v>
      </c>
      <c r="AB72" s="238" t="str">
        <f t="shared" si="6"/>
        <v>-</v>
      </c>
      <c r="AC72" s="243" t="str">
        <f t="array" aca="1" ref="AC72" ca="1">IF(AB72="-","-",INDIRECT(AB72,TRUE))</f>
        <v>-</v>
      </c>
    </row>
    <row r="73" spans="1:29" ht="15.75" thickBot="1">
      <c r="A73" s="314" t="s">
        <v>118</v>
      </c>
      <c r="B73" s="314" t="str">
        <f>IF(INDEX(AC$13:AC$53,MATCH($G68,$I$13:$I$53,0))="","",INDEX(AC$13:AC$53,MATCH($G68,$I$13:$I$53,0)))</f>
        <v>AMULETTE DE CELERITE</v>
      </c>
      <c r="C73" s="314"/>
      <c r="D73" s="321"/>
      <c r="E73" s="314" t="str">
        <f>IF(INDEX(AD$13:AD$53,MATCH($G68,$I$13:$I$53,0))="","",INDEX(AD$13:AD$53,MATCH($G68,$I$13:$I$53,0)))</f>
        <v>TECHNO</v>
      </c>
      <c r="F73" s="314" t="str">
        <f>IF(INDEX(AE$13:AE$53,MATCH($G68,$I$13:$I$53,0))="","",INDEX(AE$13:AE$53,MATCH($G68,$I$13:$I$53,0)))</f>
        <v>TENEBRES</v>
      </c>
      <c r="G73" s="229"/>
      <c r="I73" s="240">
        <v>17</v>
      </c>
      <c r="J73" s="231" t="str">
        <f t="shared" si="0"/>
        <v>MOINE</v>
      </c>
      <c r="K73" s="231" t="str">
        <f t="shared" si="1"/>
        <v>DRYADE</v>
      </c>
      <c r="L73" s="231" t="str">
        <f t="shared" si="2"/>
        <v>ARLEQUIN</v>
      </c>
      <c r="M73" s="231" t="str">
        <f t="shared" si="3"/>
        <v>EPEE</v>
      </c>
      <c r="N73" s="231" t="str">
        <f t="shared" si="4"/>
        <v>INVOCATEUR</v>
      </c>
      <c r="O73" s="232" t="str" cm="1">
        <f t="array" ref="O73">IF(SUM(COUNTIF($B$10:$O$10,J73:N73))&gt;0,"NOK",
IF(Z73=0,"OK",
IF(Z73&gt;0,IF(SUM(COUNTIF($B$10:$O$10,J73:N73),IF(SUMPRODUCT(($J$56:N72=AC73)*($O$56:O72="OK"))&gt;0,1,0))=0,"OK","NOK"),"NOK")))</f>
        <v>OK</v>
      </c>
      <c r="P73" s="241" t="str">
        <f t="shared" si="7"/>
        <v>MOINE</v>
      </c>
      <c r="Q73" s="211">
        <f t="shared" si="5"/>
        <v>0</v>
      </c>
      <c r="R73" s="211">
        <f t="shared" si="5"/>
        <v>0</v>
      </c>
      <c r="S73" s="211" t="str">
        <f t="shared" si="5"/>
        <v>EPEE</v>
      </c>
      <c r="T73" s="242">
        <f t="shared" si="5"/>
        <v>0</v>
      </c>
      <c r="U73" s="233">
        <f>IF(P73=0,"-",IF(P73="","-",COUNTIF($P$56:$T72,P73)))</f>
        <v>0</v>
      </c>
      <c r="V73" s="233" t="str">
        <f>IF(Q73=0,"-",IF(Q73="","-",COUNTIF($P$56:$T72,Q73)))</f>
        <v>-</v>
      </c>
      <c r="W73" s="233" t="str">
        <f>IF(R73=0,"-",IF(R73="","-",COUNTIF($P$56:$T72,R73)))</f>
        <v>-</v>
      </c>
      <c r="X73" s="233">
        <f>IF(S73=0,"-",IF(S73="","-",COUNTIF($P$56:$T72,S73)))</f>
        <v>0</v>
      </c>
      <c r="Y73" s="233" t="str">
        <f>IF(T73=0,"-",IF(T73="","-",COUNTIF($P$56:$T72,T73)))</f>
        <v>-</v>
      </c>
      <c r="Z73" s="236">
        <f t="shared" si="8"/>
        <v>0</v>
      </c>
      <c r="AA73" s="215">
        <f t="array" ref="AA73">SUMPRODUCT(COUNTIF($B$8:$AZ$8,J73:N73))</f>
        <v>2</v>
      </c>
      <c r="AB73" s="238" t="str">
        <f t="shared" si="6"/>
        <v>-</v>
      </c>
      <c r="AC73" s="243" t="str">
        <f t="array" aca="1" ref="AC73" ca="1">IF(AB73="-","-",INDIRECT(AB73,TRUE))</f>
        <v>-</v>
      </c>
    </row>
    <row r="74" spans="1:29" ht="15.75" thickBot="1">
      <c r="A74" s="197"/>
      <c r="B74" s="199"/>
      <c r="C74" s="207"/>
      <c r="D74" s="207"/>
      <c r="E74" s="207"/>
      <c r="F74" s="207"/>
      <c r="G74" s="229"/>
      <c r="I74" s="240">
        <v>18</v>
      </c>
      <c r="J74" s="231" t="str">
        <f t="shared" si="0"/>
        <v>CHASSEUR D</v>
      </c>
      <c r="K74" s="231" t="str">
        <f t="shared" si="1"/>
        <v>ARLEQUIN</v>
      </c>
      <c r="L74" s="231" t="str">
        <f t="shared" si="2"/>
        <v>DRYADE</v>
      </c>
      <c r="M74" s="231" t="str">
        <f t="shared" si="3"/>
        <v>EPEE</v>
      </c>
      <c r="N74" s="231" t="str">
        <f t="shared" si="4"/>
        <v>INVOCATEUR</v>
      </c>
      <c r="O74" s="232" t="str" cm="1">
        <f t="array" aca="1" ref="O74" ca="1">IF(SUM(COUNTIF($B$10:$O$10,J74:N74))&gt;0,"NOK",
IF(Z74=0,"OK",
IF(Z74&gt;0,IF(SUM(COUNTIF($B$10:$O$10,J74:N74),IF(SUMPRODUCT(($J$56:N73=AC74)*($O$56:O73="OK"))&gt;0,1,0))=0,"OK","NOK"),"NOK")))</f>
        <v>NOK</v>
      </c>
      <c r="P74" s="241" t="str">
        <f t="shared" si="7"/>
        <v>CHASSEUR D</v>
      </c>
      <c r="Q74" s="211">
        <f t="shared" si="5"/>
        <v>0</v>
      </c>
      <c r="R74" s="211">
        <f t="shared" si="5"/>
        <v>0</v>
      </c>
      <c r="S74" s="211" t="str">
        <f t="shared" si="5"/>
        <v>EPEE</v>
      </c>
      <c r="T74" s="242">
        <f t="shared" si="5"/>
        <v>0</v>
      </c>
      <c r="U74" s="233">
        <f>IF(P74=0,"-",IF(P74="","-",COUNTIF($P$56:$T73,P74)))</f>
        <v>0</v>
      </c>
      <c r="V74" s="233" t="str">
        <f>IF(Q74=0,"-",IF(Q74="","-",COUNTIF($P$56:$T73,Q74)))</f>
        <v>-</v>
      </c>
      <c r="W74" s="233" t="str">
        <f>IF(R74=0,"-",IF(R74="","-",COUNTIF($P$56:$T73,R74)))</f>
        <v>-</v>
      </c>
      <c r="X74" s="233">
        <f>IF(S74=0,"-",IF(S74="","-",COUNTIF($P$56:$T73,S74)))</f>
        <v>1</v>
      </c>
      <c r="Y74" s="233" t="str">
        <f>IF(T74=0,"-",IF(T74="","-",COUNTIF($P$56:$T73,T74)))</f>
        <v>-</v>
      </c>
      <c r="Z74" s="236">
        <f t="shared" si="8"/>
        <v>1</v>
      </c>
      <c r="AA74" s="215">
        <f t="array" ref="AA74">SUMPRODUCT(COUNTIF($B$8:$AZ$8,J74:N74))</f>
        <v>2</v>
      </c>
      <c r="AB74" s="238" t="str">
        <f t="shared" si="6"/>
        <v>$S$74</v>
      </c>
      <c r="AC74" s="243" t="str">
        <f t="array" aca="1" ref="AC74" ca="1">IF(AB74="-","-",INDIRECT(AB74,TRUE))</f>
        <v>EPEE</v>
      </c>
    </row>
    <row r="75" spans="1:29" ht="15.75" thickBot="1">
      <c r="A75" s="309" t="str">
        <f>"DECK "&amp;RIGHT( A68,1)+1</f>
        <v>DECK 10</v>
      </c>
      <c r="B75" s="309" t="str">
        <f>IF(INDEX(J$13:J$53,MATCH($G75,$I$13:$I$53,0))="","",INDEX(J$13:J$53,MATCH($G75,$I$13:$I$53,0)))</f>
        <v>ARCHERE</v>
      </c>
      <c r="C75" s="309" t="str">
        <f>IF(INDEX(K$13:K$53,MATCH($G75,$I$13:$I$53,0))="","",INDEX(K$13:K$53,MATCH($G75,$I$13:$I$53,0)))</f>
        <v>BAGARREUR</v>
      </c>
      <c r="D75" s="309" t="str">
        <f>IF(INDEX(L$13:L$53,MATCH($G75,$I$13:$I$53,0))="","",INDEX(L$13:L$53,MATCH($G75,$I$13:$I$53,0)))</f>
        <v>TRAPPEUR</v>
      </c>
      <c r="E75" s="309" t="str">
        <f>IF(INDEX(M$13:M$53,MATCH($G75,$I$13:$I$53,0))="","",INDEX(M$13:M$53,MATCH($G75,$I$13:$I$53,0)))</f>
        <v>PISTOLERO</v>
      </c>
      <c r="F75" s="309" t="str">
        <f>IF(INDEX(N$13:N$53,MATCH($G75,$I$13:$I$53,0))="","",INDEX(N$13:N$53,MATCH($G75,$I$13:$I$53,0)))</f>
        <v>KOBOLD</v>
      </c>
      <c r="G75" s="309">
        <f>G68+1</f>
        <v>10</v>
      </c>
      <c r="I75" s="240">
        <v>19</v>
      </c>
      <c r="J75" s="231" t="str">
        <f t="shared" si="0"/>
        <v>CULTISTE</v>
      </c>
      <c r="K75" s="231" t="str">
        <f t="shared" si="1"/>
        <v>DRYADE</v>
      </c>
      <c r="L75" s="231" t="str">
        <f t="shared" si="2"/>
        <v>ARLEQUIN</v>
      </c>
      <c r="M75" s="231" t="str">
        <f t="shared" si="3"/>
        <v>EPEE</v>
      </c>
      <c r="N75" s="231" t="str">
        <f t="shared" si="4"/>
        <v>INVOCATEUR</v>
      </c>
      <c r="O75" s="232" t="str" cm="1">
        <f t="array" aca="1" ref="O75" ca="1">IF(SUM(COUNTIF($B$10:$O$10,J75:N75))&gt;0,"NOK",
IF(Z75=0,"OK",
IF(Z75&gt;0,IF(SUM(COUNTIF($B$10:$O$10,J75:N75),IF(SUMPRODUCT(($J$56:N74=AC75)*($O$56:O74="OK"))&gt;0,1,0))=0,"OK","NOK"),"NOK")))</f>
        <v>NOK</v>
      </c>
      <c r="P75" s="241" t="str">
        <f t="shared" si="7"/>
        <v>CULTISTE</v>
      </c>
      <c r="Q75" s="211">
        <f t="shared" si="5"/>
        <v>0</v>
      </c>
      <c r="R75" s="211">
        <f t="shared" si="5"/>
        <v>0</v>
      </c>
      <c r="S75" s="211" t="str">
        <f t="shared" si="5"/>
        <v>EPEE</v>
      </c>
      <c r="T75" s="242">
        <f t="shared" si="5"/>
        <v>0</v>
      </c>
      <c r="U75" s="233">
        <f>IF(P75=0,"-",IF(P75="","-",COUNTIF($P$56:$T74,P75)))</f>
        <v>0</v>
      </c>
      <c r="V75" s="233" t="str">
        <f>IF(Q75=0,"-",IF(Q75="","-",COUNTIF($P$56:$T74,Q75)))</f>
        <v>-</v>
      </c>
      <c r="W75" s="233" t="str">
        <f>IF(R75=0,"-",IF(R75="","-",COUNTIF($P$56:$T74,R75)))</f>
        <v>-</v>
      </c>
      <c r="X75" s="233">
        <f>IF(S75=0,"-",IF(S75="","-",COUNTIF($P$56:$T74,S75)))</f>
        <v>2</v>
      </c>
      <c r="Y75" s="233" t="str">
        <f>IF(T75=0,"-",IF(T75="","-",COUNTIF($P$56:$T74,T75)))</f>
        <v>-</v>
      </c>
      <c r="Z75" s="236">
        <f t="shared" si="8"/>
        <v>2</v>
      </c>
      <c r="AA75" s="215">
        <f t="array" ref="AA75">SUMPRODUCT(COUNTIF($B$8:$AZ$8,J75:N75))</f>
        <v>2</v>
      </c>
      <c r="AB75" s="238" t="str">
        <f t="shared" si="6"/>
        <v>$S$75</v>
      </c>
      <c r="AC75" s="243" t="str">
        <f t="array" aca="1" ref="AC75" ca="1">IF(AB75="-","-",INDIRECT(AB75,TRUE))</f>
        <v>EPEE</v>
      </c>
    </row>
    <row r="76" spans="1:29" ht="15.75" thickBot="1">
      <c r="A76" s="310" t="s">
        <v>154</v>
      </c>
      <c r="B76" s="310" t="str">
        <f>IF(INDEX(O$13:O$53,MATCH($G75,$I$13:$I$53,0))="","",INDEX(O$13:O$53,MATCH($G75,$I$13:$I$53,0)))</f>
        <v>G / D</v>
      </c>
      <c r="C76" s="310" t="str">
        <f>IF(INDEX(P$13:P$53,MATCH($G75,$I$13:$I$53,0))="","",INDEX(P$13:P$53,MATCH($G75,$I$13:$I$53,0)))</f>
        <v>G / D</v>
      </c>
      <c r="D76" s="310" t="str">
        <f>IF(INDEX(Q$13:Q$53,MATCH($G75,$I$13:$I$53,0))="","",INDEX(Q$13:Q$53,MATCH($G75,$I$13:$I$53,0)))</f>
        <v>G / G</v>
      </c>
      <c r="E76" s="310" t="str">
        <f>IF(INDEX(R$13:R$53,MATCH($G75,$I$13:$I$53,0))="","",INDEX(R$13:R$53,MATCH($G75,$I$13:$I$53,0)))</f>
        <v>G / D</v>
      </c>
      <c r="F76" s="310" t="str">
        <f>IF(INDEX(S$13:S$53,MATCH($G75,$I$13:$I$53,0))="","",INDEX(S$13:S$53,MATCH($G75,$I$13:$I$53,0)))</f>
        <v>G / G</v>
      </c>
      <c r="G76" s="229"/>
      <c r="I76" s="249">
        <v>20</v>
      </c>
      <c r="J76" s="231" t="str">
        <f t="shared" si="0"/>
        <v>BANSHEE</v>
      </c>
      <c r="K76" s="231" t="str">
        <f t="shared" si="1"/>
        <v>ELEM. DE TERRE</v>
      </c>
      <c r="L76" s="231" t="str">
        <f t="shared" si="2"/>
        <v>DRYADE</v>
      </c>
      <c r="M76" s="231" t="str">
        <f t="shared" si="3"/>
        <v>PISTOLERO</v>
      </c>
      <c r="N76" s="231" t="str">
        <f t="shared" si="4"/>
        <v>KOBOLD</v>
      </c>
      <c r="O76" s="232" t="str" cm="1">
        <f t="array" aca="1" ref="O76" ca="1">IF(SUM(COUNTIF($B$10:$O$10,J76:N76))&gt;0,"NOK",
IF(Z76=0,"OK",
IF(Z76&gt;0,IF(SUM(COUNTIF($B$10:$O$10,J76:N76),IF(SUMPRODUCT(($J$56:N75=AC76)*($O$56:O75="OK"))&gt;0,1,0))=0,"OK","NOK"),"NOK")))</f>
        <v>NOK</v>
      </c>
      <c r="P76" s="251" t="str">
        <f t="shared" si="7"/>
        <v>BANSHEE</v>
      </c>
      <c r="Q76" s="252">
        <f t="shared" si="5"/>
        <v>0</v>
      </c>
      <c r="R76" s="252">
        <f t="shared" si="5"/>
        <v>0</v>
      </c>
      <c r="S76" s="252" t="str">
        <f t="shared" si="5"/>
        <v>PISTOLERO</v>
      </c>
      <c r="T76" s="253">
        <f t="shared" si="5"/>
        <v>0</v>
      </c>
      <c r="U76" s="233">
        <f>IF(P76=0,"-",IF(P76="","-",COUNTIF($P$56:$T75,P76)))</f>
        <v>0</v>
      </c>
      <c r="V76" s="233" t="str">
        <f>IF(Q76=0,"-",IF(Q76="","-",COUNTIF($P$56:$T75,Q76)))</f>
        <v>-</v>
      </c>
      <c r="W76" s="233" t="str">
        <f>IF(R76=0,"-",IF(R76="","-",COUNTIF($P$56:$T75,R76)))</f>
        <v>-</v>
      </c>
      <c r="X76" s="233">
        <f>IF(S76=0,"-",IF(S76="","-",COUNTIF($P$56:$T75,S76)))</f>
        <v>7</v>
      </c>
      <c r="Y76" s="233" t="str">
        <f>IF(T76=0,"-",IF(T76="","-",COUNTIF($P$56:$T75,T76)))</f>
        <v>-</v>
      </c>
      <c r="Z76" s="236">
        <f t="shared" si="8"/>
        <v>7</v>
      </c>
      <c r="AA76" s="254">
        <f t="array" ref="AA76">SUMPRODUCT(COUNTIF($B$8:$AZ$8,J76:N76))</f>
        <v>2</v>
      </c>
      <c r="AB76" s="238" t="str">
        <f t="shared" si="6"/>
        <v>$S$76</v>
      </c>
      <c r="AC76" s="255" t="str">
        <f t="array" aca="1" ref="AC76" ca="1">IF(AB76="-","-",INDIRECT(AB76,TRUE))</f>
        <v>PISTOLERO</v>
      </c>
    </row>
    <row r="77" spans="1:29" ht="15.75" thickBot="1">
      <c r="A77" s="311" t="s">
        <v>115</v>
      </c>
      <c r="B77" s="311" t="str">
        <f>IF(INDEX(T$13:T$53,MATCH($G75,$I$13:$I$53,0))="","",INDEX(T$13:T$53,MATCH($G75,$I$13:$I$53,0)))</f>
        <v>SIRENE</v>
      </c>
      <c r="C77" s="311" t="str">
        <f>IF(INDEX(U$13:U$53,MATCH($G75,$I$13:$I$53,0))="","",INDEX(U$13:U$53,MATCH($G75,$I$13:$I$53,0)))</f>
        <v/>
      </c>
      <c r="D77" s="311" t="str">
        <f>IF(INDEX(V$13:V$53,MATCH($G75,$I$13:$I$53,0))="","",INDEX(V$13:V$53,MATCH($G75,$I$13:$I$53,0)))</f>
        <v/>
      </c>
      <c r="E77" s="315"/>
      <c r="F77" s="316"/>
      <c r="G77" s="229"/>
      <c r="I77" s="240">
        <v>21</v>
      </c>
      <c r="J77" s="250" t="str">
        <f t="shared" ref="J77:J96" si="9">IF(INDEX(B$152:B$305,MATCH($I77,$G$152:$G$305,0))=0,"",INDEX(B$152:B$305,MATCH($I77,$G$152:$G$305,0)))</f>
        <v>PHENIX</v>
      </c>
      <c r="K77" s="250" t="str">
        <f t="shared" ref="K77:K96" si="10">IF(INDEX(C$152:C$305,MATCH($I77,$G$152:$G$305,0))=0,"",INDEX(C$152:C$305,MATCH($I77,$G$152:$G$305,0)))</f>
        <v>MIME</v>
      </c>
      <c r="L77" s="250" t="str">
        <f t="shared" ref="L77:L96" si="11">IF(INDEX(D$152:D$305,MATCH($I77,$G$152:$G$305,0))=0,"",INDEX(D$152:D$305,MATCH($I77,$G$152:$G$305,0)))</f>
        <v>DEMONOLOGUE</v>
      </c>
      <c r="M77" s="250" t="str">
        <f t="shared" ref="M77:M96" si="12">IF(INDEX(E$152:E$305,MATCH($I77,$G$152:$G$305,0))=0,"",INDEX(E$152:E$305,MATCH($I77,$G$152:$G$305,0)))</f>
        <v>KOBOLD</v>
      </c>
      <c r="N77" s="250" t="str">
        <f t="shared" ref="N77:N96" si="13">IF(INDEX(F$152:F$305,MATCH($I77,$G$152:$G$305,0))=0,"",INDEX(F$152:F$305,MATCH($I77,$G$152:$G$305,0)))</f>
        <v>INVOCATEUR</v>
      </c>
      <c r="O77" s="232" t="str" cm="1">
        <f t="array" ref="O77">IF(SUM(COUNTIF($B$10:$O$10,J77:N77))&gt;0,"NOK",
IF(INDEX($O$57:$O$76,MATCH($J77,$J$57:$J$76,0))="OK","NOK",
IF(Z77=0,"OK",
IF(Z77&gt;0,IF(SUM(COUNTIF($B$10:$O$10,J77:N77),IF(SUMPRODUCT(($J$56:N76=AC77)*($O$56:O76="OK"))&gt;0,1,0))=0,"OK","NOK"),"NOK"))))</f>
        <v>NOK</v>
      </c>
      <c r="P77" s="251">
        <f>IF(COUNTIF($B$8:$AZ$8,J77)&gt;1,J77,0)</f>
        <v>0</v>
      </c>
      <c r="Q77" s="252">
        <f t="shared" ref="Q77:T94" si="14">IF(COUNTIF($B$8:$AZ$8,K77)&gt;0,K77,0)</f>
        <v>0</v>
      </c>
      <c r="R77" s="252">
        <f t="shared" si="14"/>
        <v>0</v>
      </c>
      <c r="S77" s="252">
        <f t="shared" si="14"/>
        <v>0</v>
      </c>
      <c r="T77" s="253">
        <f t="shared" si="14"/>
        <v>0</v>
      </c>
      <c r="U77" s="233" t="str">
        <f>IF(P77=0,"-",IF(P77="","-",COUNTIF($P$56:$T76,P77)))</f>
        <v>-</v>
      </c>
      <c r="V77" s="233" t="str">
        <f>IF(Q77=0,"-",IF(Q77="","-",COUNTIF($P$56:$T76,Q77)))</f>
        <v>-</v>
      </c>
      <c r="W77" s="233" t="str">
        <f>IF(R77=0,"-",IF(R77="","-",COUNTIF($P$56:$T76,R77)))</f>
        <v>-</v>
      </c>
      <c r="X77" s="233" t="str">
        <f>IF(S77=0,"-",IF(S77="","-",COUNTIF($P$56:$T76,S77)))</f>
        <v>-</v>
      </c>
      <c r="Y77" s="233" t="str">
        <f>IF(T77=0,"-",IF(T77="","-",COUNTIF($P$56:$T76,T77)))</f>
        <v>-</v>
      </c>
      <c r="Z77" s="236">
        <f t="shared" si="8"/>
        <v>0</v>
      </c>
      <c r="AA77" s="254">
        <f t="array" ref="AA77">SUMPRODUCT(COUNTIF($B$8:$AZ$8,J77:N77))</f>
        <v>1</v>
      </c>
      <c r="AB77" s="238" t="str">
        <f t="shared" si="6"/>
        <v>-</v>
      </c>
      <c r="AC77" s="255" t="str">
        <f t="array" aca="1" ref="AC77" ca="1">IF(AB77="-","-",INDIRECT(AB77,TRUE))</f>
        <v>-</v>
      </c>
    </row>
    <row r="78" spans="1:29" ht="15.75" thickBot="1">
      <c r="A78" s="317" t="s">
        <v>116</v>
      </c>
      <c r="B78" s="317" t="str">
        <f>IF(INDEX(W$13:W$53,MATCH($G75,$I$13:$I$53,0))="","",INDEX(W$13:W$53,MATCH($G75,$I$13:$I$53,0)))</f>
        <v>EPEE DE CHEVALIER</v>
      </c>
      <c r="C78" s="317"/>
      <c r="D78" s="318"/>
      <c r="E78" s="317" t="str">
        <f>IF(INDEX(X$13:X$53,MATCH($G75,$I$13:$I$53,0))="","",INDEX(X$13:X$53,MATCH($G75,$I$13:$I$53,0)))</f>
        <v>TENEBRES</v>
      </c>
      <c r="F78" s="317" t="str">
        <f>IF(INDEX(Y$13:Y$53,MATCH($G75,$I$13:$I$53,0))="","",INDEX(Y$13:Y$53,MATCH($G75,$I$13:$I$53,0)))</f>
        <v>TECHNO</v>
      </c>
      <c r="G78" s="229"/>
      <c r="I78" s="240">
        <v>22</v>
      </c>
      <c r="J78" s="250" t="str">
        <f t="shared" si="9"/>
        <v>FRANKY &amp; STEIN</v>
      </c>
      <c r="K78" s="250" t="str">
        <f t="shared" si="10"/>
        <v>MIME</v>
      </c>
      <c r="L78" s="250" t="str">
        <f t="shared" si="11"/>
        <v>DEMONOLOGUE</v>
      </c>
      <c r="M78" s="250" t="str">
        <f t="shared" si="12"/>
        <v>SORCIERE</v>
      </c>
      <c r="N78" s="250" t="str">
        <f t="shared" si="13"/>
        <v>GEL</v>
      </c>
      <c r="O78" s="232" t="str" cm="1">
        <f t="array" ref="O78">IF(SUM(COUNTIF($B$10:$O$10,J78:N78))&gt;0,"NOK",
IF(INDEX($O$57:$O$76,MATCH($J78,$J$57:$J$76,0))="OK","NOK",
IF(Z78=0,"OK",
IF(Z78&gt;0,IF(SUM(COUNTIF($B$10:$O$10,J78:N78),IF(SUMPRODUCT(($J$56:N77=AC78)*($O$56:O77="OK"))&gt;0,1,0))=0,"OK","NOK"),"NOK"))))</f>
        <v>NOK</v>
      </c>
      <c r="P78" s="251">
        <f t="shared" ref="P78:P94" si="15">IF(COUNTIF($B$8:$AZ$8,J78)&gt;1,J78,0)</f>
        <v>0</v>
      </c>
      <c r="Q78" s="252">
        <f t="shared" si="14"/>
        <v>0</v>
      </c>
      <c r="R78" s="252">
        <f t="shared" si="14"/>
        <v>0</v>
      </c>
      <c r="S78" s="252" t="str">
        <f t="shared" si="14"/>
        <v>SORCIERE</v>
      </c>
      <c r="T78" s="253">
        <f t="shared" si="14"/>
        <v>0</v>
      </c>
      <c r="U78" s="233" t="str">
        <f>IF(P78=0,"-",IF(P78="","-",COUNTIF($P$56:$T77,P78)))</f>
        <v>-</v>
      </c>
      <c r="V78" s="233" t="str">
        <f>IF(Q78=0,"-",IF(Q78="","-",COUNTIF($P$56:$T77,Q78)))</f>
        <v>-</v>
      </c>
      <c r="W78" s="233" t="str">
        <f>IF(R78=0,"-",IF(R78="","-",COUNTIF($P$56:$T77,R78)))</f>
        <v>-</v>
      </c>
      <c r="X78" s="233">
        <f>IF(S78=0,"-",IF(S78="","-",COUNTIF($P$56:$T77,S78)))</f>
        <v>1</v>
      </c>
      <c r="Y78" s="233" t="str">
        <f>IF(T78=0,"-",IF(T78="","-",COUNTIF($P$56:$T77,T78)))</f>
        <v>-</v>
      </c>
      <c r="Z78" s="236">
        <f t="shared" si="8"/>
        <v>1</v>
      </c>
      <c r="AA78" s="254">
        <f t="array" ref="AA78">SUMPRODUCT(COUNTIF($B$8:$AZ$8,J78:N78))</f>
        <v>2</v>
      </c>
      <c r="AB78" s="238" t="str">
        <f t="shared" si="6"/>
        <v>$S$78</v>
      </c>
      <c r="AC78" s="255" t="str">
        <f t="array" aca="1" ref="AC78" ca="1">IF(AB78="-","-",INDIRECT(AB78,TRUE))</f>
        <v>SORCIERE</v>
      </c>
    </row>
    <row r="79" spans="1:29" ht="15.75" thickBot="1">
      <c r="A79" s="319" t="s">
        <v>117</v>
      </c>
      <c r="B79" s="319" t="str">
        <f>IF(INDEX(Z$13:Z$53,MATCH($G75,$I$13:$I$53,0))="","",INDEX(Z$13:Z$53,MATCH($G75,$I$13:$I$53,0)))</f>
        <v>ARMURE DE CHEVALIER</v>
      </c>
      <c r="C79" s="319"/>
      <c r="D79" s="320"/>
      <c r="E79" s="319" t="str">
        <f>IF(INDEX(AA$13:AA$53,MATCH($G75,$I$13:$I$53,0))="","",INDEX(AA$13:AA$53,MATCH($G75,$I$13:$I$53,0)))</f>
        <v>TENEBRES</v>
      </c>
      <c r="F79" s="319" t="str">
        <f>IF(INDEX(AB$13:AB$53,MATCH($G75,$I$13:$I$53,0))="","",INDEX(AB$13:AB$53,MATCH($G75,$I$13:$I$53,0)))</f>
        <v>TECHNO</v>
      </c>
      <c r="G79" s="229"/>
      <c r="I79" s="249">
        <v>23</v>
      </c>
      <c r="J79" s="250" t="str">
        <f t="shared" si="9"/>
        <v>GENIE</v>
      </c>
      <c r="K79" s="250" t="str">
        <f t="shared" si="10"/>
        <v>CLOWN</v>
      </c>
      <c r="L79" s="250" t="str">
        <f t="shared" si="11"/>
        <v>BAGARREUR</v>
      </c>
      <c r="M79" s="250" t="str">
        <f t="shared" si="12"/>
        <v>PISTOLERO</v>
      </c>
      <c r="N79" s="250" t="str">
        <f t="shared" si="13"/>
        <v>KOBOLD</v>
      </c>
      <c r="O79" s="232" t="str" cm="1">
        <f t="array" ref="O79">IF(SUM(COUNTIF($B$10:$O$10,J79:N79))&gt;0,"NOK",
IF(INDEX($O$57:$O$76,MATCH($J79,$J$57:$J$76,0))="OK","NOK",
IF(Z79=0,"OK",
IF(Z79&gt;0,IF(SUM(COUNTIF($B$10:$O$10,J79:N79),IF(SUMPRODUCT(($J$56:N78=AC79)*($O$56:O78="OK"))&gt;0,1,0))=0,"OK","NOK"),"NOK"))))</f>
        <v>NOK</v>
      </c>
      <c r="P79" s="251">
        <f t="shared" si="15"/>
        <v>0</v>
      </c>
      <c r="Q79" s="252">
        <f t="shared" si="14"/>
        <v>0</v>
      </c>
      <c r="R79" s="252">
        <f t="shared" si="14"/>
        <v>0</v>
      </c>
      <c r="S79" s="252" t="str">
        <f t="shared" si="14"/>
        <v>PISTOLERO</v>
      </c>
      <c r="T79" s="253">
        <f t="shared" si="14"/>
        <v>0</v>
      </c>
      <c r="U79" s="233" t="str">
        <f>IF(P79=0,"-",IF(P79="","-",COUNTIF($P$56:$T78,P79)))</f>
        <v>-</v>
      </c>
      <c r="V79" s="233" t="str">
        <f>IF(Q79=0,"-",IF(Q79="","-",COUNTIF($P$56:$T78,Q79)))</f>
        <v>-</v>
      </c>
      <c r="W79" s="233" t="str">
        <f>IF(R79=0,"-",IF(R79="","-",COUNTIF($P$56:$T78,R79)))</f>
        <v>-</v>
      </c>
      <c r="X79" s="233">
        <f>IF(S79=0,"-",IF(S79="","-",COUNTIF($P$56:$T78,S79)))</f>
        <v>8</v>
      </c>
      <c r="Y79" s="233" t="str">
        <f>IF(T79=0,"-",IF(T79="","-",COUNTIF($P$56:$T78,T79)))</f>
        <v>-</v>
      </c>
      <c r="Z79" s="236">
        <f t="shared" si="8"/>
        <v>8</v>
      </c>
      <c r="AA79" s="254">
        <f t="array" ref="AA79">SUMPRODUCT(COUNTIF($B$8:$AZ$8,J79:N79))</f>
        <v>2</v>
      </c>
      <c r="AB79" s="238" t="str">
        <f t="shared" si="6"/>
        <v>$S$79</v>
      </c>
      <c r="AC79" s="255" t="str">
        <f t="array" aca="1" ref="AC79" ca="1">IF(AB79="-","-",INDIRECT(AB79,TRUE))</f>
        <v>PISTOLERO</v>
      </c>
    </row>
    <row r="80" spans="1:29" ht="15.75" thickBot="1">
      <c r="A80" s="314" t="s">
        <v>118</v>
      </c>
      <c r="B80" s="314" t="str">
        <f>IF(INDEX(AC$13:AC$53,MATCH($G75,$I$13:$I$53,0))="","",INDEX(AC$13:AC$53,MATCH($G75,$I$13:$I$53,0)))</f>
        <v>AMULETTE DE CROISSANCE</v>
      </c>
      <c r="C80" s="314"/>
      <c r="D80" s="321"/>
      <c r="E80" s="314" t="str">
        <f>IF(INDEX(AD$13:AD$53,MATCH($G75,$I$13:$I$53,0))="","",INDEX(AD$13:AD$53,MATCH($G75,$I$13:$I$53,0)))</f>
        <v>TENEBRES</v>
      </c>
      <c r="F80" s="314" t="str">
        <f>IF(INDEX(AE$13:AE$53,MATCH($G75,$I$13:$I$53,0))="","",INDEX(AE$13:AE$53,MATCH($G75,$I$13:$I$53,0)))</f>
        <v>TECHNO</v>
      </c>
      <c r="G80" s="229"/>
      <c r="I80" s="240">
        <v>24</v>
      </c>
      <c r="J80" s="250" t="str">
        <f t="shared" si="9"/>
        <v>METEORE</v>
      </c>
      <c r="K80" s="250" t="str">
        <f t="shared" si="10"/>
        <v>MINOTAURE</v>
      </c>
      <c r="L80" s="250" t="str">
        <f t="shared" si="11"/>
        <v>DEMONOLOGUE</v>
      </c>
      <c r="M80" s="250" t="str">
        <f t="shared" si="12"/>
        <v>MAGE PORTAIL</v>
      </c>
      <c r="N80" s="250" t="str">
        <f t="shared" si="13"/>
        <v>GEL</v>
      </c>
      <c r="O80" s="232" t="str" cm="1">
        <f t="array" ref="O80">IF(SUM(COUNTIF($B$10:$O$10,J80:N80))&gt;0,"NOK",
IF(INDEX($O$57:$O$76,MATCH($J80,$J$57:$J$76,0))="OK","NOK",
IF(Z80=0,"OK",
IF(Z80&gt;0,IF(SUM(COUNTIF($B$10:$O$10,J80:N80),IF(SUMPRODUCT(($J$56:N79=AC80)*($O$56:O79="OK"))&gt;0,1,0))=0,"OK","NOK"),"NOK"))))</f>
        <v>NOK</v>
      </c>
      <c r="P80" s="251">
        <f t="shared" si="15"/>
        <v>0</v>
      </c>
      <c r="Q80" s="252" t="str">
        <f t="shared" si="14"/>
        <v>MINOTAURE</v>
      </c>
      <c r="R80" s="252">
        <f t="shared" si="14"/>
        <v>0</v>
      </c>
      <c r="S80" s="252">
        <f t="shared" si="14"/>
        <v>0</v>
      </c>
      <c r="T80" s="253">
        <f t="shared" si="14"/>
        <v>0</v>
      </c>
      <c r="U80" s="233" t="str">
        <f>IF(P80=0,"-",IF(P80="","-",COUNTIF($P$56:$T79,P80)))</f>
        <v>-</v>
      </c>
      <c r="V80" s="233">
        <f>IF(Q80=0,"-",IF(Q80="","-",COUNTIF($P$56:$T79,Q80)))</f>
        <v>0</v>
      </c>
      <c r="W80" s="233" t="str">
        <f>IF(R80=0,"-",IF(R80="","-",COUNTIF($P$56:$T79,R80)))</f>
        <v>-</v>
      </c>
      <c r="X80" s="233" t="str">
        <f>IF(S80=0,"-",IF(S80="","-",COUNTIF($P$56:$T79,S80)))</f>
        <v>-</v>
      </c>
      <c r="Y80" s="233" t="str">
        <f>IF(T80=0,"-",IF(T80="","-",COUNTIF($P$56:$T79,T80)))</f>
        <v>-</v>
      </c>
      <c r="Z80" s="236">
        <f t="shared" si="8"/>
        <v>0</v>
      </c>
      <c r="AA80" s="254">
        <f t="array" ref="AA80">SUMPRODUCT(COUNTIF($B$8:$AZ$8,J80:N80))</f>
        <v>2</v>
      </c>
      <c r="AB80" s="238" t="str">
        <f t="shared" si="6"/>
        <v>-</v>
      </c>
      <c r="AC80" s="255" t="str">
        <f t="array" aca="1" ref="AC80" ca="1">IF(AB80="-","-",INDIRECT(AB80,TRUE))</f>
        <v>-</v>
      </c>
    </row>
    <row r="81" spans="1:29" ht="15.75" thickBot="1">
      <c r="A81" s="197"/>
      <c r="B81" s="199"/>
      <c r="C81" s="207"/>
      <c r="D81" s="207"/>
      <c r="E81" s="207"/>
      <c r="F81" s="207"/>
      <c r="G81" s="229"/>
      <c r="I81" s="240">
        <v>25</v>
      </c>
      <c r="J81" s="250" t="str">
        <f t="shared" si="9"/>
        <v>BARDE</v>
      </c>
      <c r="K81" s="250" t="str">
        <f t="shared" si="10"/>
        <v>PISTOLERO</v>
      </c>
      <c r="L81" s="250" t="str">
        <f t="shared" si="11"/>
        <v>DEMONOLOGUE</v>
      </c>
      <c r="M81" s="250" t="str">
        <f t="shared" si="12"/>
        <v>KOBOLD</v>
      </c>
      <c r="N81" s="250" t="str">
        <f t="shared" si="13"/>
        <v>INVOCATEUR</v>
      </c>
      <c r="O81" s="232" t="str" cm="1">
        <f t="array" ref="O81">IF(SUM(COUNTIF($B$10:$O$10,J81:N81))&gt;0,"NOK",
IF(INDEX($O$57:$O$76,MATCH($J81,$J$57:$J$76,0))="OK","NOK",
IF(Z81=0,"OK",
IF(Z81&gt;0,IF(SUM(COUNTIF($B$10:$O$10,J81:N81),IF(SUMPRODUCT(($J$56:N80=AC81)*($O$56:O80="OK"))&gt;0,1,0))=0,"OK","NOK"),"NOK"))))</f>
        <v>NOK</v>
      </c>
      <c r="P81" s="251">
        <f t="shared" si="15"/>
        <v>0</v>
      </c>
      <c r="Q81" s="252" t="str">
        <f t="shared" si="14"/>
        <v>PISTOLERO</v>
      </c>
      <c r="R81" s="252">
        <f t="shared" si="14"/>
        <v>0</v>
      </c>
      <c r="S81" s="252">
        <f t="shared" si="14"/>
        <v>0</v>
      </c>
      <c r="T81" s="253">
        <f t="shared" si="14"/>
        <v>0</v>
      </c>
      <c r="U81" s="233" t="str">
        <f>IF(P81=0,"-",IF(P81="","-",COUNTIF($P$56:$T80,P81)))</f>
        <v>-</v>
      </c>
      <c r="V81" s="233">
        <f>IF(Q81=0,"-",IF(Q81="","-",COUNTIF($P$56:$T80,Q81)))</f>
        <v>9</v>
      </c>
      <c r="W81" s="233" t="str">
        <f>IF(R81=0,"-",IF(R81="","-",COUNTIF($P$56:$T80,R81)))</f>
        <v>-</v>
      </c>
      <c r="X81" s="233" t="str">
        <f>IF(S81=0,"-",IF(S81="","-",COUNTIF($P$56:$T80,S81)))</f>
        <v>-</v>
      </c>
      <c r="Y81" s="233" t="str">
        <f>IF(T81=0,"-",IF(T81="","-",COUNTIF($P$56:$T80,T81)))</f>
        <v>-</v>
      </c>
      <c r="Z81" s="236">
        <f t="shared" si="8"/>
        <v>9</v>
      </c>
      <c r="AA81" s="254">
        <f t="array" ref="AA81">SUMPRODUCT(COUNTIF($B$8:$AZ$8,J81:N81))</f>
        <v>2</v>
      </c>
      <c r="AB81" s="238" t="str">
        <f t="shared" si="6"/>
        <v>$Q$81</v>
      </c>
      <c r="AC81" s="255" t="str">
        <f t="array" aca="1" ref="AC81" ca="1">IF(AB81="-","-",INDIRECT(AB81,TRUE))</f>
        <v>PISTOLERO</v>
      </c>
    </row>
    <row r="82" spans="1:29" ht="15.75" thickBot="1">
      <c r="A82" s="309" t="str">
        <f>"DECK "&amp;RIGHT( A75,2)+1</f>
        <v>DECK 11</v>
      </c>
      <c r="B82" s="309" t="str">
        <f>IF(INDEX(J$13:J$53,MATCH($G82,$I$13:$I$53,0))="","",INDEX(J$13:J$53,MATCH($G82,$I$13:$I$53,0)))</f>
        <v>TREANT</v>
      </c>
      <c r="C82" s="309" t="str">
        <f>IF(INDEX(K$13:K$53,MATCH($G82,$I$13:$I$53,0))="","",INDEX(K$13:K$53,MATCH($G82,$I$13:$I$53,0)))</f>
        <v>ARLEQUIN</v>
      </c>
      <c r="D82" s="309" t="str">
        <f>IF(INDEX(L$13:L$53,MATCH($G82,$I$13:$I$53,0))="","",INDEX(L$13:L$53,MATCH($G82,$I$13:$I$53,0)))</f>
        <v>DEMONOLOGUE</v>
      </c>
      <c r="E82" s="309" t="str">
        <f>IF(INDEX(M$13:M$53,MATCH($G82,$I$13:$I$53,0))="","",INDEX(M$13:M$53,MATCH($G82,$I$13:$I$53,0)))</f>
        <v>TRAPPEUR</v>
      </c>
      <c r="F82" s="309" t="str">
        <f>IF(INDEX(N$13:N$53,MATCH($G82,$I$13:$I$53,0))="","",INDEX(N$13:N$53,MATCH($G82,$I$13:$I$53,0)))</f>
        <v>INVOCATEUR</v>
      </c>
      <c r="G82" s="309">
        <f>G75+1</f>
        <v>11</v>
      </c>
      <c r="I82" s="249">
        <v>26</v>
      </c>
      <c r="J82" s="250" t="str">
        <f t="shared" si="9"/>
        <v>ROBOT</v>
      </c>
      <c r="K82" s="250" t="str">
        <f t="shared" si="10"/>
        <v>INVOCATEUR</v>
      </c>
      <c r="L82" s="250" t="str">
        <f t="shared" si="11"/>
        <v>TRAPPEUR</v>
      </c>
      <c r="M82" s="250" t="str">
        <f t="shared" si="12"/>
        <v>PISTOLERO</v>
      </c>
      <c r="N82" s="250" t="str">
        <f t="shared" si="13"/>
        <v>KOBOLD</v>
      </c>
      <c r="O82" s="232" t="str" cm="1">
        <f t="array" aca="1" ref="O82" ca="1">IF(SUM(COUNTIF($B$10:$O$10,J82:N82))&gt;0,"NOK",
IF(INDEX($O$57:$O$76,MATCH($J82,$J$57:$J$76,0))="OK","NOK",
IF(Z82=0,"OK",
IF(Z82&gt;0,IF(SUM(COUNTIF($B$10:$O$10,J82:N82),IF(SUMPRODUCT(($J$56:N81=AC82)*($O$56:O81="OK"))&gt;0,1,0))=0,"OK","NOK"),"NOK"))))</f>
        <v>NOK</v>
      </c>
      <c r="P82" s="251">
        <f t="shared" si="15"/>
        <v>0</v>
      </c>
      <c r="Q82" s="252">
        <f t="shared" si="14"/>
        <v>0</v>
      </c>
      <c r="R82" s="252">
        <f t="shared" si="14"/>
        <v>0</v>
      </c>
      <c r="S82" s="252" t="str">
        <f t="shared" si="14"/>
        <v>PISTOLERO</v>
      </c>
      <c r="T82" s="253">
        <f t="shared" si="14"/>
        <v>0</v>
      </c>
      <c r="U82" s="233" t="str">
        <f>IF(P82=0,"-",IF(P82="","-",COUNTIF($P$56:$T81,P82)))</f>
        <v>-</v>
      </c>
      <c r="V82" s="233" t="str">
        <f>IF(Q82=0,"-",IF(Q82="","-",COUNTIF($P$56:$T81,Q82)))</f>
        <v>-</v>
      </c>
      <c r="W82" s="233" t="str">
        <f>IF(R82=0,"-",IF(R82="","-",COUNTIF($P$56:$T81,R82)))</f>
        <v>-</v>
      </c>
      <c r="X82" s="233">
        <f>IF(S82=0,"-",IF(S82="","-",COUNTIF($P$56:$T81,S82)))</f>
        <v>10</v>
      </c>
      <c r="Y82" s="233" t="str">
        <f>IF(T82=0,"-",IF(T82="","-",COUNTIF($P$56:$T81,T82)))</f>
        <v>-</v>
      </c>
      <c r="Z82" s="236">
        <f t="shared" si="8"/>
        <v>10</v>
      </c>
      <c r="AA82" s="254">
        <f t="array" ref="AA82">SUMPRODUCT(COUNTIF($B$8:$AZ$8,J82:N82))</f>
        <v>2</v>
      </c>
      <c r="AB82" s="238" t="str">
        <f t="shared" si="6"/>
        <v>$S$82</v>
      </c>
      <c r="AC82" s="255" t="str">
        <f t="array" aca="1" ref="AC82" ca="1">IF(AB82="-","-",INDIRECT(AB82,TRUE))</f>
        <v>PISTOLERO</v>
      </c>
    </row>
    <row r="83" spans="1:29" ht="15.75" thickBot="1">
      <c r="A83" s="310" t="s">
        <v>154</v>
      </c>
      <c r="B83" s="310" t="str">
        <f>IF(INDEX(O$13:O$53,MATCH($G82,$I$13:$I$53,0))="","",INDEX(O$13:O$53,MATCH($G82,$I$13:$I$53,0)))</f>
        <v>G / G</v>
      </c>
      <c r="C83" s="310" t="str">
        <f>IF(INDEX(P$13:P$53,MATCH($G82,$I$13:$I$53,0))="","",INDEX(P$13:P$53,MATCH($G82,$I$13:$I$53,0)))</f>
        <v>G / G</v>
      </c>
      <c r="D83" s="310" t="str">
        <f>IF(INDEX(Q$13:Q$53,MATCH($G82,$I$13:$I$53,0))="","",INDEX(Q$13:Q$53,MATCH($G82,$I$13:$I$53,0)))</f>
        <v>G / G</v>
      </c>
      <c r="E83" s="310" t="str">
        <f>IF(INDEX(R$13:R$53,MATCH($G82,$I$13:$I$53,0))="","",INDEX(R$13:R$53,MATCH($G82,$I$13:$I$53,0)))</f>
        <v>G / G</v>
      </c>
      <c r="F83" s="310" t="str">
        <f>IF(INDEX(S$13:S$53,MATCH($G82,$I$13:$I$53,0))="","",INDEX(S$13:S$53,MATCH($G82,$I$13:$I$53,0)))</f>
        <v>G / D</v>
      </c>
      <c r="G83" s="229"/>
      <c r="I83" s="240">
        <v>27</v>
      </c>
      <c r="J83" s="250" t="str">
        <f t="shared" si="9"/>
        <v>INGENIEUR</v>
      </c>
      <c r="K83" s="250" t="str">
        <f t="shared" si="10"/>
        <v>DRYADE</v>
      </c>
      <c r="L83" s="250" t="str">
        <f t="shared" si="11"/>
        <v>ARLEQUIN</v>
      </c>
      <c r="M83" s="250" t="str">
        <f t="shared" si="12"/>
        <v>KOBOLD</v>
      </c>
      <c r="N83" s="250" t="str">
        <f t="shared" si="13"/>
        <v>INVOCATEUR</v>
      </c>
      <c r="O83" s="232" t="str" cm="1">
        <f t="array" ref="O83">IF(SUM(COUNTIF($B$10:$O$10,J83:N83))&gt;0,"NOK",
IF(INDEX($O$57:$O$76,MATCH($J83,$J$57:$J$76,0))="OK","NOK",
IF(Z83=0,"OK",
IF(Z83&gt;0,IF(SUM(COUNTIF($B$10:$O$10,J83:N83),IF(SUMPRODUCT(($J$56:N82=AC83)*($O$56:O82="OK"))&gt;0,1,0))=0,"OK","NOK"),"NOK"))))</f>
        <v>NOK</v>
      </c>
      <c r="P83" s="251">
        <f t="shared" si="15"/>
        <v>0</v>
      </c>
      <c r="Q83" s="252">
        <f t="shared" si="14"/>
        <v>0</v>
      </c>
      <c r="R83" s="252">
        <f t="shared" si="14"/>
        <v>0</v>
      </c>
      <c r="S83" s="252">
        <f t="shared" si="14"/>
        <v>0</v>
      </c>
      <c r="T83" s="253">
        <f t="shared" si="14"/>
        <v>0</v>
      </c>
      <c r="U83" s="233" t="str">
        <f>IF(P83=0,"-",IF(P83="","-",COUNTIF($P$56:$T82,P83)))</f>
        <v>-</v>
      </c>
      <c r="V83" s="233" t="str">
        <f>IF(Q83=0,"-",IF(Q83="","-",COUNTIF($P$56:$T82,Q83)))</f>
        <v>-</v>
      </c>
      <c r="W83" s="233" t="str">
        <f>IF(R83=0,"-",IF(R83="","-",COUNTIF($P$56:$T82,R83)))</f>
        <v>-</v>
      </c>
      <c r="X83" s="233" t="str">
        <f>IF(S83=0,"-",IF(S83="","-",COUNTIF($P$56:$T82,S83)))</f>
        <v>-</v>
      </c>
      <c r="Y83" s="233" t="str">
        <f>IF(T83=0,"-",IF(T83="","-",COUNTIF($P$56:$T82,T83)))</f>
        <v>-</v>
      </c>
      <c r="Z83" s="236">
        <f t="shared" si="8"/>
        <v>0</v>
      </c>
      <c r="AA83" s="254">
        <f t="array" ref="AA83">SUMPRODUCT(COUNTIF($B$8:$AZ$8,J83:N83))</f>
        <v>1</v>
      </c>
      <c r="AB83" s="238" t="str">
        <f t="shared" si="6"/>
        <v>-</v>
      </c>
      <c r="AC83" s="255" t="str">
        <f t="array" aca="1" ref="AC83" ca="1">IF(AB83="-","-",INDIRECT(AB83,TRUE))</f>
        <v>-</v>
      </c>
    </row>
    <row r="84" spans="1:29" ht="15.75" thickBot="1">
      <c r="A84" s="311" t="s">
        <v>115</v>
      </c>
      <c r="B84" s="311" t="str">
        <f>IF(INDEX(T$13:T$53,MATCH($G82,$I$13:$I$53,0))="","",INDEX(T$13:T$53,MATCH($G82,$I$13:$I$53,0)))</f>
        <v>MARI</v>
      </c>
      <c r="C84" s="311" t="str">
        <f>IF(INDEX(U$13:U$53,MATCH($G82,$I$13:$I$53,0))="","",INDEX(U$13:U$53,MATCH($G82,$I$13:$I$53,0)))</f>
        <v/>
      </c>
      <c r="D84" s="311" t="str">
        <f>IF(INDEX(V$13:V$53,MATCH($G82,$I$13:$I$53,0))="","",INDEX(V$13:V$53,MATCH($G82,$I$13:$I$53,0)))</f>
        <v/>
      </c>
      <c r="E84" s="315"/>
      <c r="F84" s="316"/>
      <c r="G84" s="229"/>
      <c r="I84" s="240">
        <v>28</v>
      </c>
      <c r="J84" s="250" t="str">
        <f t="shared" si="9"/>
        <v>LOUP DE MER</v>
      </c>
      <c r="K84" s="250" t="str">
        <f t="shared" si="10"/>
        <v>SORCIERE</v>
      </c>
      <c r="L84" s="250" t="str">
        <f t="shared" si="11"/>
        <v>DEMONOLOGUE</v>
      </c>
      <c r="M84" s="250" t="str">
        <f t="shared" si="12"/>
        <v>MIME</v>
      </c>
      <c r="N84" s="250" t="str">
        <f t="shared" si="13"/>
        <v>INVOCATEUR</v>
      </c>
      <c r="O84" s="232" t="str" cm="1">
        <f t="array" ref="O84">IF(SUM(COUNTIF($B$10:$O$10,J84:N84))&gt;0,"NOK",
IF(INDEX($O$57:$O$76,MATCH($J84,$J$57:$J$76,0))="OK","NOK",
IF(Z84=0,"OK",
IF(Z84&gt;0,IF(SUM(COUNTIF($B$10:$O$10,J84:N84),IF(SUMPRODUCT(($J$56:N83=AC84)*($O$56:O83="OK"))&gt;0,1,0))=0,"OK","NOK"),"NOK"))))</f>
        <v>NOK</v>
      </c>
      <c r="P84" s="251">
        <f t="shared" si="15"/>
        <v>0</v>
      </c>
      <c r="Q84" s="252" t="str">
        <f t="shared" si="14"/>
        <v>SORCIERE</v>
      </c>
      <c r="R84" s="252">
        <f t="shared" si="14"/>
        <v>0</v>
      </c>
      <c r="S84" s="252">
        <f t="shared" si="14"/>
        <v>0</v>
      </c>
      <c r="T84" s="253">
        <f t="shared" si="14"/>
        <v>0</v>
      </c>
      <c r="U84" s="233" t="str">
        <f>IF(P84=0,"-",IF(P84="","-",COUNTIF($P$56:$T83,P84)))</f>
        <v>-</v>
      </c>
      <c r="V84" s="233">
        <f>IF(Q84=0,"-",IF(Q84="","-",COUNTIF($P$56:$T83,Q84)))</f>
        <v>2</v>
      </c>
      <c r="W84" s="233" t="str">
        <f>IF(R84=0,"-",IF(R84="","-",COUNTIF($P$56:$T83,R84)))</f>
        <v>-</v>
      </c>
      <c r="X84" s="233" t="str">
        <f>IF(S84=0,"-",IF(S84="","-",COUNTIF($P$56:$T83,S84)))</f>
        <v>-</v>
      </c>
      <c r="Y84" s="233" t="str">
        <f>IF(T84=0,"-",IF(T84="","-",COUNTIF($P$56:$T83,T84)))</f>
        <v>-</v>
      </c>
      <c r="Z84" s="236">
        <f t="shared" si="8"/>
        <v>2</v>
      </c>
      <c r="AA84" s="254">
        <f t="array" ref="AA84">SUMPRODUCT(COUNTIF($B$8:$AZ$8,J84:N84))</f>
        <v>2</v>
      </c>
      <c r="AB84" s="238" t="str">
        <f t="shared" si="6"/>
        <v>$Q$84</v>
      </c>
      <c r="AC84" s="255" t="str">
        <f t="array" aca="1" ref="AC84" ca="1">IF(AB84="-","-",INDIRECT(AB84,TRUE))</f>
        <v>SORCIERE</v>
      </c>
    </row>
    <row r="85" spans="1:29" ht="15.75" thickBot="1">
      <c r="A85" s="317" t="s">
        <v>116</v>
      </c>
      <c r="B85" s="317" t="str">
        <f>IF(INDEX(W$13:W$53,MATCH($G82,$I$13:$I$53,0))="","",INDEX(W$13:W$53,MATCH($G82,$I$13:$I$53,0)))</f>
        <v>EPEE DE CHEVALIER</v>
      </c>
      <c r="C85" s="317"/>
      <c r="D85" s="318"/>
      <c r="E85" s="317" t="str">
        <f>IF(INDEX(X$13:X$53,MATCH($G82,$I$13:$I$53,0))="","",INDEX(X$13:X$53,MATCH($G82,$I$13:$I$53,0)))</f>
        <v>FORET</v>
      </c>
      <c r="F85" s="317" t="str">
        <f>IF(INDEX(Y$13:Y$53,MATCH($G82,$I$13:$I$53,0))="","",INDEX(Y$13:Y$53,MATCH($G82,$I$13:$I$53,0)))</f>
        <v>TENEBRES</v>
      </c>
      <c r="G85" s="229"/>
      <c r="I85" s="249">
        <v>29</v>
      </c>
      <c r="J85" s="250" t="str">
        <f t="shared" si="9"/>
        <v>TIREUR D'ELITE</v>
      </c>
      <c r="K85" s="250" t="str">
        <f t="shared" si="10"/>
        <v>BOMBARDIER</v>
      </c>
      <c r="L85" s="250" t="str">
        <f t="shared" si="11"/>
        <v>TRAPPEUR</v>
      </c>
      <c r="M85" s="250" t="str">
        <f t="shared" si="12"/>
        <v>PISTOLERO</v>
      </c>
      <c r="N85" s="250" t="str">
        <f t="shared" si="13"/>
        <v>DRYADE</v>
      </c>
      <c r="O85" s="232" t="str" cm="1">
        <f t="array" aca="1" ref="O85" ca="1">IF(SUM(COUNTIF($B$10:$O$10,J85:N85))&gt;0,"NOK",
IF(INDEX($O$57:$O$76,MATCH($J85,$J$57:$J$76,0))="OK","NOK",
IF(Z85=0,"OK",
IF(Z85&gt;0,IF(SUM(COUNTIF($B$10:$O$10,J85:N85),IF(SUMPRODUCT(($J$56:N84=AC85)*($O$56:O84="OK"))&gt;0,1,0))=0,"OK","NOK"),"NOK"))))</f>
        <v>NOK</v>
      </c>
      <c r="P85" s="251">
        <f t="shared" si="15"/>
        <v>0</v>
      </c>
      <c r="Q85" s="252">
        <f t="shared" si="14"/>
        <v>0</v>
      </c>
      <c r="R85" s="252">
        <f t="shared" si="14"/>
        <v>0</v>
      </c>
      <c r="S85" s="252" t="str">
        <f t="shared" si="14"/>
        <v>PISTOLERO</v>
      </c>
      <c r="T85" s="253">
        <f t="shared" si="14"/>
        <v>0</v>
      </c>
      <c r="U85" s="233" t="str">
        <f>IF(P85=0,"-",IF(P85="","-",COUNTIF($P$56:$T84,P85)))</f>
        <v>-</v>
      </c>
      <c r="V85" s="233" t="str">
        <f>IF(Q85=0,"-",IF(Q85="","-",COUNTIF($P$56:$T84,Q85)))</f>
        <v>-</v>
      </c>
      <c r="W85" s="233" t="str">
        <f>IF(R85=0,"-",IF(R85="","-",COUNTIF($P$56:$T84,R85)))</f>
        <v>-</v>
      </c>
      <c r="X85" s="233">
        <f>IF(S85=0,"-",IF(S85="","-",COUNTIF($P$56:$T84,S85)))</f>
        <v>11</v>
      </c>
      <c r="Y85" s="233" t="str">
        <f>IF(T85=0,"-",IF(T85="","-",COUNTIF($P$56:$T84,T85)))</f>
        <v>-</v>
      </c>
      <c r="Z85" s="236">
        <f t="shared" si="8"/>
        <v>11</v>
      </c>
      <c r="AA85" s="254">
        <f t="array" ref="AA85">SUMPRODUCT(COUNTIF($B$8:$AZ$8,J85:N85))</f>
        <v>2</v>
      </c>
      <c r="AB85" s="238" t="str">
        <f t="shared" si="6"/>
        <v>$S$85</v>
      </c>
      <c r="AC85" s="255" t="str">
        <f t="array" aca="1" ref="AC85" ca="1">IF(AB85="-","-",INDIRECT(AB85,TRUE))</f>
        <v>PISTOLERO</v>
      </c>
    </row>
    <row r="86" spans="1:29" ht="15.75" thickBot="1">
      <c r="A86" s="319" t="s">
        <v>117</v>
      </c>
      <c r="B86" s="319" t="str">
        <f>IF(INDEX(Z$13:Z$53,MATCH($G82,$I$13:$I$53,0))="","",INDEX(Z$13:Z$53,MATCH($G82,$I$13:$I$53,0)))</f>
        <v>ROBE DE MAGE</v>
      </c>
      <c r="C86" s="319"/>
      <c r="D86" s="320"/>
      <c r="E86" s="319" t="str">
        <f>IF(INDEX(AA$13:AA$53,MATCH($G82,$I$13:$I$53,0))="","",INDEX(AA$13:AA$53,MATCH($G82,$I$13:$I$53,0)))</f>
        <v>FORET</v>
      </c>
      <c r="F86" s="319" t="str">
        <f>IF(INDEX(AB$13:AB$53,MATCH($G82,$I$13:$I$53,0))="","",INDEX(AB$13:AB$53,MATCH($G82,$I$13:$I$53,0)))</f>
        <v>TENEBRES</v>
      </c>
      <c r="G86" s="229"/>
      <c r="I86" s="240">
        <v>30</v>
      </c>
      <c r="J86" s="250" t="str">
        <f t="shared" si="9"/>
        <v>ARCHERE</v>
      </c>
      <c r="K86" s="250" t="str">
        <f t="shared" si="10"/>
        <v>BAGARREUR</v>
      </c>
      <c r="L86" s="250" t="str">
        <f t="shared" si="11"/>
        <v>TRAPPEUR</v>
      </c>
      <c r="M86" s="250" t="str">
        <f t="shared" si="12"/>
        <v>PISTOLERO</v>
      </c>
      <c r="N86" s="250" t="str">
        <f t="shared" si="13"/>
        <v>KOBOLD</v>
      </c>
      <c r="O86" s="232" t="str" cm="1">
        <f t="array" aca="1" ref="O86" ca="1">IF(SUM(COUNTIF($B$10:$O$10,J86:N86))&gt;0,"NOK",
IF(INDEX($O$57:$O$76,MATCH($J86,$J$57:$J$76,0))="OK","NOK",
IF(Z86=0,"OK",
IF(Z86&gt;0,IF(SUM(COUNTIF($B$10:$O$10,J86:N86),IF(SUMPRODUCT(($J$56:N85=AC86)*($O$56:O85="OK"))&gt;0,1,0))=0,"OK","NOK"),"NOK"))))</f>
        <v>NOK</v>
      </c>
      <c r="P86" s="251">
        <f t="shared" si="15"/>
        <v>0</v>
      </c>
      <c r="Q86" s="252">
        <f t="shared" si="14"/>
        <v>0</v>
      </c>
      <c r="R86" s="252">
        <f t="shared" si="14"/>
        <v>0</v>
      </c>
      <c r="S86" s="252" t="str">
        <f t="shared" si="14"/>
        <v>PISTOLERO</v>
      </c>
      <c r="T86" s="253">
        <f t="shared" si="14"/>
        <v>0</v>
      </c>
      <c r="U86" s="233" t="str">
        <f>IF(P86=0,"-",IF(P86="","-",COUNTIF($P$56:$T85,P86)))</f>
        <v>-</v>
      </c>
      <c r="V86" s="233" t="str">
        <f>IF(Q86=0,"-",IF(Q86="","-",COUNTIF($P$56:$T85,Q86)))</f>
        <v>-</v>
      </c>
      <c r="W86" s="233" t="str">
        <f>IF(R86=0,"-",IF(R86="","-",COUNTIF($P$56:$T85,R86)))</f>
        <v>-</v>
      </c>
      <c r="X86" s="233">
        <f>IF(S86=0,"-",IF(S86="","-",COUNTIF($P$56:$T85,S86)))</f>
        <v>12</v>
      </c>
      <c r="Y86" s="233" t="str">
        <f>IF(T86=0,"-",IF(T86="","-",COUNTIF($P$56:$T85,T86)))</f>
        <v>-</v>
      </c>
      <c r="Z86" s="236">
        <f t="shared" si="8"/>
        <v>12</v>
      </c>
      <c r="AA86" s="254">
        <f t="array" ref="AA86">SUMPRODUCT(COUNTIF($B$8:$AZ$8,J86:N86))</f>
        <v>2</v>
      </c>
      <c r="AB86" s="238" t="str">
        <f t="shared" si="6"/>
        <v>$S$86</v>
      </c>
      <c r="AC86" s="255" t="str">
        <f t="array" aca="1" ref="AC86" ca="1">IF(AB86="-","-",INDIRECT(AB86,TRUE))</f>
        <v>PISTOLERO</v>
      </c>
    </row>
    <row r="87" spans="1:29" ht="15.75" thickBot="1">
      <c r="A87" s="314" t="s">
        <v>118</v>
      </c>
      <c r="B87" s="314" t="str">
        <f>IF(INDEX(AC$13:AC$53,MATCH($G82,$I$13:$I$53,0))="","",INDEX(AC$13:AC$53,MATCH($G82,$I$13:$I$53,0)))</f>
        <v>AMULETTE DE CROISSANCE</v>
      </c>
      <c r="C87" s="314"/>
      <c r="D87" s="321"/>
      <c r="E87" s="314" t="str">
        <f>IF(INDEX(AD$13:AD$53,MATCH($G82,$I$13:$I$53,0))="","",INDEX(AD$13:AD$53,MATCH($G82,$I$13:$I$53,0)))</f>
        <v>FORET</v>
      </c>
      <c r="F87" s="314" t="str">
        <f>IF(INDEX(AE$13:AE$53,MATCH($G82,$I$13:$I$53,0))="","",INDEX(AE$13:AE$53,MATCH($G82,$I$13:$I$53,0)))</f>
        <v>TENEBRES</v>
      </c>
      <c r="G87" s="229"/>
      <c r="I87" s="240">
        <v>31</v>
      </c>
      <c r="J87" s="250" t="str">
        <f t="shared" si="9"/>
        <v>TREANT</v>
      </c>
      <c r="K87" s="250" t="str">
        <f t="shared" si="10"/>
        <v>ARLEQUIN</v>
      </c>
      <c r="L87" s="250" t="str">
        <f t="shared" si="11"/>
        <v>DEMONOLOGUE</v>
      </c>
      <c r="M87" s="250" t="str">
        <f t="shared" si="12"/>
        <v>TRAPPEUR</v>
      </c>
      <c r="N87" s="250" t="str">
        <f t="shared" si="13"/>
        <v>INVOCATEUR</v>
      </c>
      <c r="O87" s="232" t="str" cm="1">
        <f t="array" ref="O87">IF(SUM(COUNTIF($B$10:$O$10,J87:N87))&gt;0,"NOK",
IF(INDEX($O$57:$O$76,MATCH($J87,$J$57:$J$76,0))="OK","NOK",
IF(Z87=0,"OK",
IF(Z87&gt;0,IF(SUM(COUNTIF($B$10:$O$10,J87:N87),IF(SUMPRODUCT(($J$56:N86=AC87)*($O$56:O86="OK"))&gt;0,1,0))=0,"OK","NOK"),"NOK"))))</f>
        <v>NOK</v>
      </c>
      <c r="P87" s="251">
        <f t="shared" si="15"/>
        <v>0</v>
      </c>
      <c r="Q87" s="252">
        <f t="shared" si="14"/>
        <v>0</v>
      </c>
      <c r="R87" s="252">
        <f t="shared" si="14"/>
        <v>0</v>
      </c>
      <c r="S87" s="252">
        <f t="shared" si="14"/>
        <v>0</v>
      </c>
      <c r="T87" s="253">
        <f t="shared" si="14"/>
        <v>0</v>
      </c>
      <c r="U87" s="233" t="str">
        <f>IF(P87=0,"-",IF(P87="","-",COUNTIF($P$56:$T86,P87)))</f>
        <v>-</v>
      </c>
      <c r="V87" s="233" t="str">
        <f>IF(Q87=0,"-",IF(Q87="","-",COUNTIF($P$56:$T86,Q87)))</f>
        <v>-</v>
      </c>
      <c r="W87" s="233" t="str">
        <f>IF(R87=0,"-",IF(R87="","-",COUNTIF($P$56:$T86,R87)))</f>
        <v>-</v>
      </c>
      <c r="X87" s="233" t="str">
        <f>IF(S87=0,"-",IF(S87="","-",COUNTIF($P$56:$T86,S87)))</f>
        <v>-</v>
      </c>
      <c r="Y87" s="233" t="str">
        <f>IF(T87=0,"-",IF(T87="","-",COUNTIF($P$56:$T86,T87)))</f>
        <v>-</v>
      </c>
      <c r="Z87" s="236">
        <f t="shared" si="8"/>
        <v>0</v>
      </c>
      <c r="AA87" s="254">
        <f t="array" ref="AA87">SUMPRODUCT(COUNTIF($B$8:$AZ$8,J87:N87))</f>
        <v>1</v>
      </c>
      <c r="AB87" s="238" t="str">
        <f t="shared" si="6"/>
        <v>-</v>
      </c>
      <c r="AC87" s="255" t="str">
        <f t="array" aca="1" ref="AC87" ca="1">IF(AB87="-","-",INDIRECT(AB87,TRUE))</f>
        <v>-</v>
      </c>
    </row>
    <row r="88" spans="1:29" ht="15.75" thickBot="1">
      <c r="A88" s="197"/>
      <c r="B88" s="199"/>
      <c r="C88" s="207"/>
      <c r="D88" s="207"/>
      <c r="E88" s="207"/>
      <c r="F88" s="207"/>
      <c r="G88" s="229"/>
      <c r="I88" s="249">
        <v>32</v>
      </c>
      <c r="J88" s="250" t="str">
        <f t="shared" si="9"/>
        <v>DANSE-LAMES</v>
      </c>
      <c r="K88" s="250" t="str">
        <f t="shared" si="10"/>
        <v>BAGARREUR</v>
      </c>
      <c r="L88" s="250" t="str">
        <f t="shared" si="11"/>
        <v>TRAPPEUR</v>
      </c>
      <c r="M88" s="250" t="str">
        <f t="shared" si="12"/>
        <v>PISTOLERO</v>
      </c>
      <c r="N88" s="250" t="str">
        <f t="shared" si="13"/>
        <v>STATUE</v>
      </c>
      <c r="O88" s="232" t="str" cm="1">
        <f t="array" aca="1" ref="O88" ca="1">IF(SUM(COUNTIF($B$10:$O$10,J88:N88))&gt;0,"NOK",
IF(INDEX($O$57:$O$76,MATCH($J88,$J$57:$J$76,0))="OK","NOK",
IF(Z88=0,"OK",
IF(Z88&gt;0,IF(SUM(COUNTIF($B$10:$O$10,J88:N88),IF(SUMPRODUCT(($J$56:N87=AC88)*($O$56:O87="OK"))&gt;0,1,0))=0,"OK","NOK"),"NOK"))))</f>
        <v>NOK</v>
      </c>
      <c r="P88" s="251">
        <f t="shared" si="15"/>
        <v>0</v>
      </c>
      <c r="Q88" s="252">
        <f t="shared" si="14"/>
        <v>0</v>
      </c>
      <c r="R88" s="252">
        <f t="shared" si="14"/>
        <v>0</v>
      </c>
      <c r="S88" s="252" t="str">
        <f t="shared" si="14"/>
        <v>PISTOLERO</v>
      </c>
      <c r="T88" s="253">
        <f t="shared" si="14"/>
        <v>0</v>
      </c>
      <c r="U88" s="233" t="str">
        <f>IF(P88=0,"-",IF(P88="","-",COUNTIF($P$56:$T87,P88)))</f>
        <v>-</v>
      </c>
      <c r="V88" s="233" t="str">
        <f>IF(Q88=0,"-",IF(Q88="","-",COUNTIF($P$56:$T87,Q88)))</f>
        <v>-</v>
      </c>
      <c r="W88" s="233" t="str">
        <f>IF(R88=0,"-",IF(R88="","-",COUNTIF($P$56:$T87,R88)))</f>
        <v>-</v>
      </c>
      <c r="X88" s="233">
        <f>IF(S88=0,"-",IF(S88="","-",COUNTIF($P$56:$T87,S88)))</f>
        <v>13</v>
      </c>
      <c r="Y88" s="233" t="str">
        <f>IF(T88=0,"-",IF(T88="","-",COUNTIF($P$56:$T87,T88)))</f>
        <v>-</v>
      </c>
      <c r="Z88" s="236">
        <f t="shared" si="8"/>
        <v>13</v>
      </c>
      <c r="AA88" s="254">
        <f t="array" ref="AA88">SUMPRODUCT(COUNTIF($B$8:$AZ$8,J88:N88))</f>
        <v>2</v>
      </c>
      <c r="AB88" s="238" t="str">
        <f t="shared" si="6"/>
        <v>$S$88</v>
      </c>
      <c r="AC88" s="255" t="str">
        <f t="array" aca="1" ref="AC88" ca="1">IF(AB88="-","-",INDIRECT(AB88,TRUE))</f>
        <v>PISTOLERO</v>
      </c>
    </row>
    <row r="89" spans="1:29" ht="15.75" thickBot="1">
      <c r="A89" s="309" t="str">
        <f>"DECK "&amp;RIGHT( A82,2)+1</f>
        <v>DECK 12</v>
      </c>
      <c r="B89" s="309" t="str">
        <f>IF(INDEX(J$13:J$53,MATCH($G89,$I$13:$I$53,0))="","",INDEX(J$13:J$53,MATCH($G89,$I$13:$I$53,0)))</f>
        <v>DANSE-LAMES</v>
      </c>
      <c r="C89" s="309" t="str">
        <f>IF(INDEX(K$13:K$53,MATCH($G89,$I$13:$I$53,0))="","",INDEX(K$13:K$53,MATCH($G89,$I$13:$I$53,0)))</f>
        <v>BAGARREUR</v>
      </c>
      <c r="D89" s="309" t="str">
        <f>IF(INDEX(L$13:L$53,MATCH($G89,$I$13:$I$53,0))="","",INDEX(L$13:L$53,MATCH($G89,$I$13:$I$53,0)))</f>
        <v>TRAPPEUR</v>
      </c>
      <c r="E89" s="309" t="str">
        <f>IF(INDEX(M$13:M$53,MATCH($G89,$I$13:$I$53,0))="","",INDEX(M$13:M$53,MATCH($G89,$I$13:$I$53,0)))</f>
        <v>PISTOLERO</v>
      </c>
      <c r="F89" s="309" t="str">
        <f>IF(INDEX(N$13:N$53,MATCH($G89,$I$13:$I$53,0))="","",INDEX(N$13:N$53,MATCH($G89,$I$13:$I$53,0)))</f>
        <v>STATUE</v>
      </c>
      <c r="G89" s="309">
        <f>G82+1</f>
        <v>12</v>
      </c>
      <c r="I89" s="240">
        <v>33</v>
      </c>
      <c r="J89" s="250" t="str">
        <f t="shared" si="9"/>
        <v>CHAPERON</v>
      </c>
      <c r="K89" s="250" t="str">
        <f t="shared" si="10"/>
        <v>BAGARREUR</v>
      </c>
      <c r="L89" s="250" t="str">
        <f t="shared" si="11"/>
        <v>TRAPPEUR</v>
      </c>
      <c r="M89" s="250" t="str">
        <f t="shared" si="12"/>
        <v>INVOCATEUR</v>
      </c>
      <c r="N89" s="250" t="str">
        <f t="shared" si="13"/>
        <v>STATUE</v>
      </c>
      <c r="O89" s="232" t="str" cm="1">
        <f t="array" ref="O89">IF(SUM(COUNTIF($B$10:$O$10,J89:N89))&gt;0,"NOK",
IF(INDEX($O$57:$O$76,MATCH($J89,$J$57:$J$76,0))="OK","NOK",
IF(Z89=0,"OK",
IF(Z89&gt;0,IF(SUM(COUNTIF($B$10:$O$10,J89:N89),IF(SUMPRODUCT(($J$56:N88=AC89)*($O$56:O88="OK"))&gt;0,1,0))=0,"OK","NOK"),"NOK"))))</f>
        <v>NOK</v>
      </c>
      <c r="P89" s="251">
        <f t="shared" si="15"/>
        <v>0</v>
      </c>
      <c r="Q89" s="252">
        <f t="shared" si="14"/>
        <v>0</v>
      </c>
      <c r="R89" s="252">
        <f t="shared" si="14"/>
        <v>0</v>
      </c>
      <c r="S89" s="252">
        <f t="shared" si="14"/>
        <v>0</v>
      </c>
      <c r="T89" s="253">
        <f t="shared" si="14"/>
        <v>0</v>
      </c>
      <c r="U89" s="233" t="str">
        <f>IF(P89=0,"-",IF(P89="","-",COUNTIF($P$56:$T88,P89)))</f>
        <v>-</v>
      </c>
      <c r="V89" s="233" t="str">
        <f>IF(Q89=0,"-",IF(Q89="","-",COUNTIF($P$56:$T88,Q89)))</f>
        <v>-</v>
      </c>
      <c r="W89" s="233" t="str">
        <f>IF(R89=0,"-",IF(R89="","-",COUNTIF($P$56:$T88,R89)))</f>
        <v>-</v>
      </c>
      <c r="X89" s="233" t="str">
        <f>IF(S89=0,"-",IF(S89="","-",COUNTIF($P$56:$T88,S89)))</f>
        <v>-</v>
      </c>
      <c r="Y89" s="233" t="str">
        <f>IF(T89=0,"-",IF(T89="","-",COUNTIF($P$56:$T88,T89)))</f>
        <v>-</v>
      </c>
      <c r="Z89" s="236">
        <f t="shared" si="8"/>
        <v>0</v>
      </c>
      <c r="AA89" s="254">
        <f t="array" ref="AA89">SUMPRODUCT(COUNTIF($B$8:$AZ$8,J89:N89))</f>
        <v>1</v>
      </c>
      <c r="AB89" s="238" t="str">
        <f t="shared" si="6"/>
        <v>-</v>
      </c>
      <c r="AC89" s="255" t="str">
        <f t="array" aca="1" ref="AC89" ca="1">IF(AB89="-","-",INDIRECT(AB89,TRUE))</f>
        <v>-</v>
      </c>
    </row>
    <row r="90" spans="1:29" ht="15.75" thickBot="1">
      <c r="A90" s="310" t="s">
        <v>154</v>
      </c>
      <c r="B90" s="310" t="str">
        <f>IF(INDEX(O$13:O$53,MATCH($G89,$I$13:$I$53,0))="","",INDEX(O$13:O$53,MATCH($G89,$I$13:$I$53,0)))</f>
        <v>D / G</v>
      </c>
      <c r="C90" s="310" t="str">
        <f>IF(INDEX(P$13:P$53,MATCH($G89,$I$13:$I$53,0))="","",INDEX(P$13:P$53,MATCH($G89,$I$13:$I$53,0)))</f>
        <v>G / D</v>
      </c>
      <c r="D90" s="310" t="str">
        <f>IF(INDEX(Q$13:Q$53,MATCH($G89,$I$13:$I$53,0))="","",INDEX(Q$13:Q$53,MATCH($G89,$I$13:$I$53,0)))</f>
        <v>G / G</v>
      </c>
      <c r="E90" s="310" t="str">
        <f>IF(INDEX(R$13:R$53,MATCH($G89,$I$13:$I$53,0))="","",INDEX(R$13:R$53,MATCH($G89,$I$13:$I$53,0)))</f>
        <v>G / D</v>
      </c>
      <c r="F90" s="310" t="str">
        <f>IF(INDEX(S$13:S$53,MATCH($G89,$I$13:$I$53,0))="","",INDEX(S$13:S$53,MATCH($G89,$I$13:$I$53,0)))</f>
        <v>G / G</v>
      </c>
      <c r="G90" s="229"/>
      <c r="I90" s="240">
        <v>34</v>
      </c>
      <c r="J90" s="250" t="str">
        <f t="shared" si="9"/>
        <v>M. SPIRITUEL</v>
      </c>
      <c r="K90" s="250" t="str">
        <f t="shared" si="10"/>
        <v>BAGARREUR</v>
      </c>
      <c r="L90" s="250" t="str">
        <f t="shared" si="11"/>
        <v>TRAPPEUR</v>
      </c>
      <c r="M90" s="250" t="str">
        <f t="shared" si="12"/>
        <v>PISTOLERO</v>
      </c>
      <c r="N90" s="250" t="str">
        <f t="shared" si="13"/>
        <v>STATUE</v>
      </c>
      <c r="O90" s="232" t="str" cm="1">
        <f t="array" aca="1" ref="O90" ca="1">IF(SUM(COUNTIF($B$10:$O$10,J90:N90))&gt;0,"NOK",
IF(INDEX($O$57:$O$76,MATCH($J90,$J$57:$J$76,0))="OK","NOK",
IF(Z90=0,"OK",
IF(Z90&gt;0,IF(SUM(COUNTIF($B$10:$O$10,J90:N90),IF(SUMPRODUCT(($J$56:N89=AC90)*($O$56:O89="OK"))&gt;0,1,0))=0,"OK","NOK"),"NOK"))))</f>
        <v>NOK</v>
      </c>
      <c r="P90" s="251">
        <f t="shared" si="15"/>
        <v>0</v>
      </c>
      <c r="Q90" s="252">
        <f t="shared" si="14"/>
        <v>0</v>
      </c>
      <c r="R90" s="252">
        <f t="shared" si="14"/>
        <v>0</v>
      </c>
      <c r="S90" s="252" t="str">
        <f t="shared" si="14"/>
        <v>PISTOLERO</v>
      </c>
      <c r="T90" s="253">
        <f t="shared" si="14"/>
        <v>0</v>
      </c>
      <c r="U90" s="233" t="str">
        <f>IF(P90=0,"-",IF(P90="","-",COUNTIF($P$56:$T89,P90)))</f>
        <v>-</v>
      </c>
      <c r="V90" s="233" t="str">
        <f>IF(Q90=0,"-",IF(Q90="","-",COUNTIF($P$56:$T89,Q90)))</f>
        <v>-</v>
      </c>
      <c r="W90" s="233" t="str">
        <f>IF(R90=0,"-",IF(R90="","-",COUNTIF($P$56:$T89,R90)))</f>
        <v>-</v>
      </c>
      <c r="X90" s="233">
        <f>IF(S90=0,"-",IF(S90="","-",COUNTIF($P$56:$T89,S90)))</f>
        <v>14</v>
      </c>
      <c r="Y90" s="233" t="str">
        <f>IF(T90=0,"-",IF(T90="","-",COUNTIF($P$56:$T89,T90)))</f>
        <v>-</v>
      </c>
      <c r="Z90" s="236">
        <f t="shared" si="8"/>
        <v>14</v>
      </c>
      <c r="AA90" s="254">
        <f t="array" ref="AA90">SUMPRODUCT(COUNTIF($B$8:$AZ$8,J90:N90))</f>
        <v>2</v>
      </c>
      <c r="AB90" s="238" t="str">
        <f t="shared" si="6"/>
        <v>$S$90</v>
      </c>
      <c r="AC90" s="255" t="str">
        <f t="array" aca="1" ref="AC90" ca="1">IF(AB90="-","-",INDIRECT(AB90,TRUE))</f>
        <v>PISTOLERO</v>
      </c>
    </row>
    <row r="91" spans="1:29" ht="15.75" thickBot="1">
      <c r="A91" s="311" t="s">
        <v>115</v>
      </c>
      <c r="B91" s="311" t="str">
        <f>IF(INDEX(T$13:T$53,MATCH($G89,$I$13:$I$53,0))="","",INDEX(T$13:T$53,MATCH($G89,$I$13:$I$53,0)))</f>
        <v>GADGET</v>
      </c>
      <c r="C91" s="311" t="str">
        <f>IF(INDEX(U$13:U$53,MATCH($G89,$I$13:$I$53,0))="","",INDEX(U$13:U$53,MATCH($G89,$I$13:$I$53,0)))</f>
        <v/>
      </c>
      <c r="D91" s="311" t="str">
        <f>IF(INDEX(V$13:V$53,MATCH($G89,$I$13:$I$53,0))="","",INDEX(V$13:V$53,MATCH($G89,$I$13:$I$53,0)))</f>
        <v/>
      </c>
      <c r="E91" s="315"/>
      <c r="F91" s="316"/>
      <c r="G91" s="229"/>
      <c r="I91" s="249">
        <v>35</v>
      </c>
      <c r="J91" s="250" t="str">
        <f t="shared" si="9"/>
        <v>TESLA</v>
      </c>
      <c r="K91" s="250" t="str">
        <f t="shared" si="10"/>
        <v>BAGARREUR</v>
      </c>
      <c r="L91" s="250" t="str">
        <f t="shared" si="11"/>
        <v>TRAPPEUR</v>
      </c>
      <c r="M91" s="250" t="str">
        <f t="shared" si="12"/>
        <v>PISTOLERO</v>
      </c>
      <c r="N91" s="250" t="str">
        <f t="shared" si="13"/>
        <v>STATUE</v>
      </c>
      <c r="O91" s="232" t="str" cm="1">
        <f t="array" aca="1" ref="O91" ca="1">IF(SUM(COUNTIF($B$10:$O$10,J91:N91))&gt;0,"NOK",
IF(INDEX($O$57:$O$76,MATCH($J91,$J$57:$J$76,0))="OK","NOK",
IF(Z91=0,"OK",
IF(Z91&gt;0,IF(SUM(COUNTIF($B$10:$O$10,J91:N91),IF(SUMPRODUCT(($J$56:N90=AC91)*($O$56:O90="OK"))&gt;0,1,0))=0,"OK","NOK"),"NOK"))))</f>
        <v>NOK</v>
      </c>
      <c r="P91" s="251">
        <f t="shared" si="15"/>
        <v>0</v>
      </c>
      <c r="Q91" s="252">
        <f t="shared" si="14"/>
        <v>0</v>
      </c>
      <c r="R91" s="252">
        <f t="shared" si="14"/>
        <v>0</v>
      </c>
      <c r="S91" s="252" t="str">
        <f t="shared" si="14"/>
        <v>PISTOLERO</v>
      </c>
      <c r="T91" s="253">
        <f t="shared" si="14"/>
        <v>0</v>
      </c>
      <c r="U91" s="233" t="str">
        <f>IF(P91=0,"-",IF(P91="","-",COUNTIF($P$56:$T90,P91)))</f>
        <v>-</v>
      </c>
      <c r="V91" s="233" t="str">
        <f>IF(Q91=0,"-",IF(Q91="","-",COUNTIF($P$56:$T90,Q91)))</f>
        <v>-</v>
      </c>
      <c r="W91" s="233" t="str">
        <f>IF(R91=0,"-",IF(R91="","-",COUNTIF($P$56:$T90,R91)))</f>
        <v>-</v>
      </c>
      <c r="X91" s="233">
        <f>IF(S91=0,"-",IF(S91="","-",COUNTIF($P$56:$T90,S91)))</f>
        <v>15</v>
      </c>
      <c r="Y91" s="233" t="str">
        <f>IF(T91=0,"-",IF(T91="","-",COUNTIF($P$56:$T90,T91)))</f>
        <v>-</v>
      </c>
      <c r="Z91" s="236">
        <f t="shared" si="8"/>
        <v>15</v>
      </c>
      <c r="AA91" s="254">
        <f t="array" ref="AA91">SUMPRODUCT(COUNTIF($B$8:$AZ$8,J91:N91))</f>
        <v>2</v>
      </c>
      <c r="AB91" s="238" t="str">
        <f t="shared" si="6"/>
        <v>$S$91</v>
      </c>
      <c r="AC91" s="255" t="str">
        <f t="array" aca="1" ref="AC91" ca="1">IF(AB91="-","-",INDIRECT(AB91,TRUE))</f>
        <v>PISTOLERO</v>
      </c>
    </row>
    <row r="92" spans="1:29" ht="15.75" thickBot="1">
      <c r="A92" s="317" t="s">
        <v>116</v>
      </c>
      <c r="B92" s="317" t="str">
        <f>IF(INDEX(W$13:W$53,MATCH($G89,$I$13:$I$53,0))="","",INDEX(W$13:W$53,MATCH($G89,$I$13:$I$53,0)))</f>
        <v>EPEE DE CHEVALIER</v>
      </c>
      <c r="C92" s="317"/>
      <c r="D92" s="318"/>
      <c r="E92" s="317" t="str">
        <f>IF(INDEX(X$13:X$53,MATCH($G89,$I$13:$I$53,0))="","",INDEX(X$13:X$53,MATCH($G89,$I$13:$I$53,0)))</f>
        <v>FORET</v>
      </c>
      <c r="F92" s="317" t="str">
        <f>IF(INDEX(Y$13:Y$53,MATCH($G89,$I$13:$I$53,0))="","",INDEX(Y$13:Y$53,MATCH($G89,$I$13:$I$53,0)))</f>
        <v>TENEBRES</v>
      </c>
      <c r="G92" s="229"/>
      <c r="I92" s="240">
        <v>36</v>
      </c>
      <c r="J92" s="250" t="str">
        <f t="shared" si="9"/>
        <v>COGNEUR</v>
      </c>
      <c r="K92" s="250" t="str">
        <f t="shared" si="10"/>
        <v>BAGARREUR</v>
      </c>
      <c r="L92" s="250" t="str">
        <f t="shared" si="11"/>
        <v>ARLEQUIN</v>
      </c>
      <c r="M92" s="250" t="str">
        <f t="shared" si="12"/>
        <v>TRAPPEUR</v>
      </c>
      <c r="N92" s="250" t="str">
        <f t="shared" si="13"/>
        <v>STATUE</v>
      </c>
      <c r="O92" s="232" t="str" cm="1">
        <f t="array" ref="O92">IF(SUM(COUNTIF($B$10:$O$10,J92:N92))&gt;0,"NOK",
IF(INDEX($O$57:$O$76,MATCH($J92,$J$57:$J$76,0))="OK","NOK",
IF(Z92=0,"OK",
IF(Z92&gt;0,IF(SUM(COUNTIF($B$10:$O$10,J92:N92),IF(SUMPRODUCT(($J$56:N91=AC92)*($O$56:O91="OK"))&gt;0,1,0))=0,"OK","NOK"),"NOK"))))</f>
        <v>NOK</v>
      </c>
      <c r="P92" s="251">
        <f t="shared" si="15"/>
        <v>0</v>
      </c>
      <c r="Q92" s="252">
        <f t="shared" si="14"/>
        <v>0</v>
      </c>
      <c r="R92" s="252">
        <f t="shared" si="14"/>
        <v>0</v>
      </c>
      <c r="S92" s="252">
        <f t="shared" si="14"/>
        <v>0</v>
      </c>
      <c r="T92" s="253">
        <f t="shared" si="14"/>
        <v>0</v>
      </c>
      <c r="U92" s="233" t="str">
        <f>IF(P92=0,"-",IF(P92="","-",COUNTIF($P$56:$T91,P92)))</f>
        <v>-</v>
      </c>
      <c r="V92" s="233" t="str">
        <f>IF(Q92=0,"-",IF(Q92="","-",COUNTIF($P$56:$T91,Q92)))</f>
        <v>-</v>
      </c>
      <c r="W92" s="233" t="str">
        <f>IF(R92=0,"-",IF(R92="","-",COUNTIF($P$56:$T91,R92)))</f>
        <v>-</v>
      </c>
      <c r="X92" s="233" t="str">
        <f>IF(S92=0,"-",IF(S92="","-",COUNTIF($P$56:$T91,S92)))</f>
        <v>-</v>
      </c>
      <c r="Y92" s="233" t="str">
        <f>IF(T92=0,"-",IF(T92="","-",COUNTIF($P$56:$T91,T92)))</f>
        <v>-</v>
      </c>
      <c r="Z92" s="236">
        <f t="shared" si="8"/>
        <v>0</v>
      </c>
      <c r="AA92" s="254">
        <f t="array" ref="AA92">SUMPRODUCT(COUNTIF($B$8:$AZ$8,J92:N92))</f>
        <v>1</v>
      </c>
      <c r="AB92" s="238" t="str">
        <f t="shared" si="6"/>
        <v>-</v>
      </c>
      <c r="AC92" s="255" t="str">
        <f t="array" aca="1" ref="AC92" ca="1">IF(AB92="-","-",INDIRECT(AB92,TRUE))</f>
        <v>-</v>
      </c>
    </row>
    <row r="93" spans="1:29" ht="15.75" thickBot="1">
      <c r="A93" s="319" t="s">
        <v>117</v>
      </c>
      <c r="B93" s="319" t="str">
        <f>IF(INDEX(Z$13:Z$53,MATCH($G89,$I$13:$I$53,0))="","",INDEX(Z$13:Z$53,MATCH($G89,$I$13:$I$53,0)))</f>
        <v>COTTE DE MAILLES</v>
      </c>
      <c r="C93" s="319"/>
      <c r="D93" s="320"/>
      <c r="E93" s="319" t="str">
        <f>IF(INDEX(AA$13:AA$53,MATCH($G89,$I$13:$I$53,0))="","",INDEX(AA$13:AA$53,MATCH($G89,$I$13:$I$53,0)))</f>
        <v>FORET</v>
      </c>
      <c r="F93" s="319" t="str">
        <f>IF(INDEX(AB$13:AB$53,MATCH($G89,$I$13:$I$53,0))="","",INDEX(AB$13:AB$53,MATCH($G89,$I$13:$I$53,0)))</f>
        <v>TENEBRES</v>
      </c>
      <c r="G93" s="229"/>
      <c r="I93" s="240">
        <v>37</v>
      </c>
      <c r="J93" s="250" t="str">
        <f t="shared" si="9"/>
        <v>MOINE</v>
      </c>
      <c r="K93" s="250" t="str">
        <f t="shared" si="10"/>
        <v>DRYADE</v>
      </c>
      <c r="L93" s="250" t="str">
        <f t="shared" si="11"/>
        <v>ARLEQUIN</v>
      </c>
      <c r="M93" s="250" t="str">
        <f t="shared" si="12"/>
        <v>EPEE</v>
      </c>
      <c r="N93" s="250" t="str">
        <f t="shared" si="13"/>
        <v>INVOCATEUR</v>
      </c>
      <c r="O93" s="232" t="str" cm="1">
        <f t="array" ref="O93">IF(SUM(COUNTIF($B$10:$O$10,J93:N93))&gt;0,"NOK",
IF(INDEX($O$57:$O$76,MATCH($J93,$J$57:$J$76,0))="OK","NOK",
IF(Z93=0,"OK",
IF(Z93&gt;0,IF(SUM(COUNTIF($B$10:$O$10,J93:N93),IF(SUMPRODUCT(($J$56:N92=AC93)*($O$56:O92="OK"))&gt;0,1,0))=0,"OK","NOK"),"NOK"))))</f>
        <v>NOK</v>
      </c>
      <c r="P93" s="251">
        <f t="shared" si="15"/>
        <v>0</v>
      </c>
      <c r="Q93" s="252">
        <f t="shared" si="14"/>
        <v>0</v>
      </c>
      <c r="R93" s="252">
        <f t="shared" si="14"/>
        <v>0</v>
      </c>
      <c r="S93" s="252" t="str">
        <f t="shared" si="14"/>
        <v>EPEE</v>
      </c>
      <c r="T93" s="253">
        <f t="shared" si="14"/>
        <v>0</v>
      </c>
      <c r="U93" s="233" t="str">
        <f>IF(P93=0,"-",IF(P93="","-",COUNTIF($P$56:$T92,P93)))</f>
        <v>-</v>
      </c>
      <c r="V93" s="233" t="str">
        <f>IF(Q93=0,"-",IF(Q93="","-",COUNTIF($P$56:$T92,Q93)))</f>
        <v>-</v>
      </c>
      <c r="W93" s="233" t="str">
        <f>IF(R93=0,"-",IF(R93="","-",COUNTIF($P$56:$T92,R93)))</f>
        <v>-</v>
      </c>
      <c r="X93" s="233">
        <f>IF(S93=0,"-",IF(S93="","-",COUNTIF($P$56:$T92,S93)))</f>
        <v>3</v>
      </c>
      <c r="Y93" s="233" t="str">
        <f>IF(T93=0,"-",IF(T93="","-",COUNTIF($P$56:$T92,T93)))</f>
        <v>-</v>
      </c>
      <c r="Z93" s="236">
        <f t="shared" si="8"/>
        <v>3</v>
      </c>
      <c r="AA93" s="254">
        <f t="array" ref="AA93">SUMPRODUCT(COUNTIF($B$8:$AZ$8,J93:N93))</f>
        <v>2</v>
      </c>
      <c r="AB93" s="238" t="str">
        <f t="shared" si="6"/>
        <v>$S$93</v>
      </c>
      <c r="AC93" s="255" t="str">
        <f t="array" aca="1" ref="AC93" ca="1">IF(AB93="-","-",INDIRECT(AB93,TRUE))</f>
        <v>EPEE</v>
      </c>
    </row>
    <row r="94" spans="1:29" ht="15.75" thickBot="1">
      <c r="A94" s="314" t="s">
        <v>118</v>
      </c>
      <c r="B94" s="314" t="str">
        <f>IF(INDEX(AC$13:AC$53,MATCH($G89,$I$13:$I$53,0))="","",INDEX(AC$13:AC$53,MATCH($G89,$I$13:$I$53,0)))</f>
        <v>AMULETTE DE CELERITE</v>
      </c>
      <c r="C94" s="314"/>
      <c r="D94" s="321"/>
      <c r="E94" s="314" t="str">
        <f>IF(INDEX(AD$13:AD$53,MATCH($G89,$I$13:$I$53,0))="","",INDEX(AD$13:AD$53,MATCH($G89,$I$13:$I$53,0)))</f>
        <v>FORET</v>
      </c>
      <c r="F94" s="314" t="str">
        <f>IF(INDEX(AE$13:AE$53,MATCH($G89,$I$13:$I$53,0))="","",INDEX(AE$13:AE$53,MATCH($G89,$I$13:$I$53,0)))</f>
        <v>TENEBRES</v>
      </c>
      <c r="G94" s="229"/>
      <c r="I94" s="249">
        <v>38</v>
      </c>
      <c r="J94" s="250" t="str">
        <f t="shared" si="9"/>
        <v>CHASSEUR D</v>
      </c>
      <c r="K94" s="250" t="str">
        <f t="shared" si="10"/>
        <v>PISTOLERO</v>
      </c>
      <c r="L94" s="250" t="str">
        <f t="shared" si="11"/>
        <v>DRYADE</v>
      </c>
      <c r="M94" s="250" t="str">
        <f t="shared" si="12"/>
        <v>EPEE</v>
      </c>
      <c r="N94" s="250" t="str">
        <f t="shared" si="13"/>
        <v>INVOCATEUR</v>
      </c>
      <c r="O94" s="232" t="str" cm="1">
        <f t="array" aca="1" ref="O94" ca="1">IF(SUM(COUNTIF($B$10:$O$10,J94:N94))&gt;0,"NOK",
IF(INDEX($O$57:$O$76,MATCH($J94,$J$57:$J$76,0))="OK","NOK",
IF(Z94=0,"OK",
IF(Z94&gt;0,IF(SUM(COUNTIF($B$10:$O$10,J94:N94),IF(SUMPRODUCT(($J$56:N93=AC94)*($O$56:O93="OK"))&gt;0,1,0))=0,"OK","NOK"),"NOK"))))</f>
        <v>NOK</v>
      </c>
      <c r="P94" s="251">
        <f t="shared" si="15"/>
        <v>0</v>
      </c>
      <c r="Q94" s="252" t="str">
        <f t="shared" si="14"/>
        <v>PISTOLERO</v>
      </c>
      <c r="R94" s="252">
        <f t="shared" si="14"/>
        <v>0</v>
      </c>
      <c r="S94" s="252" t="str">
        <f t="shared" si="14"/>
        <v>EPEE</v>
      </c>
      <c r="T94" s="253">
        <f t="shared" si="14"/>
        <v>0</v>
      </c>
      <c r="U94" s="233" t="str">
        <f>IF(P94=0,"-",IF(P94="","-",COUNTIF($P$56:$T93,P94)))</f>
        <v>-</v>
      </c>
      <c r="V94" s="233">
        <f>IF(Q94=0,"-",IF(Q94="","-",COUNTIF($P$56:$T93,Q94)))</f>
        <v>16</v>
      </c>
      <c r="W94" s="233" t="str">
        <f>IF(R94=0,"-",IF(R94="","-",COUNTIF($P$56:$T93,R94)))</f>
        <v>-</v>
      </c>
      <c r="X94" s="233">
        <f>IF(S94=0,"-",IF(S94="","-",COUNTIF($P$56:$T93,S94)))</f>
        <v>4</v>
      </c>
      <c r="Y94" s="233" t="str">
        <f>IF(T94=0,"-",IF(T94="","-",COUNTIF($P$56:$T93,T94)))</f>
        <v>-</v>
      </c>
      <c r="Z94" s="236">
        <f t="shared" si="8"/>
        <v>16</v>
      </c>
      <c r="AA94" s="254">
        <f t="array" ref="AA94">SUMPRODUCT(COUNTIF($B$8:$AZ$8,J94:N94))</f>
        <v>3</v>
      </c>
      <c r="AB94" s="238" t="str">
        <f t="shared" si="6"/>
        <v>$Q$94</v>
      </c>
      <c r="AC94" s="255" t="str">
        <f t="array" aca="1" ref="AC94" ca="1">IF(AB94="-","-",INDIRECT(AB94,TRUE))</f>
        <v>PISTOLERO</v>
      </c>
    </row>
    <row r="95" spans="1:29" ht="15.75" thickBot="1">
      <c r="A95" s="197"/>
      <c r="B95" s="199"/>
      <c r="C95" s="207"/>
      <c r="D95" s="207"/>
      <c r="E95" s="207"/>
      <c r="F95" s="207"/>
      <c r="G95" s="229"/>
      <c r="I95" s="240">
        <v>39</v>
      </c>
      <c r="J95" s="250" t="str">
        <f t="shared" si="9"/>
        <v>CULTISTE</v>
      </c>
      <c r="K95" s="250" t="str">
        <f t="shared" si="10"/>
        <v>DRYADE</v>
      </c>
      <c r="L95" s="250" t="str">
        <f t="shared" si="11"/>
        <v>ARLEQUIN</v>
      </c>
      <c r="M95" s="250" t="str">
        <f t="shared" si="12"/>
        <v>EPEE</v>
      </c>
      <c r="N95" s="250" t="str">
        <f t="shared" si="13"/>
        <v>INVOCATEUR</v>
      </c>
      <c r="O95" s="232" t="str" cm="1">
        <f t="array" aca="1" ref="O95" ca="1">IF(SUM(COUNTIF($B$10:$O$10,J95:N95))&gt;0,"NOK",
IF(INDEX($O$57:$O$76,MATCH($J95,$J$57:$J$76,0))="OK","NOK",
IF(Z95=0,"OK",
IF(Z95&gt;0,IF(SUM(COUNTIF($B$10:$O$10,J95:N95),IF(SUMPRODUCT(($J$56:N94=AC95)*($O$56:O94="OK"))&gt;0,1,0))=0,"OK","NOK"),"NOK"))))</f>
        <v>NOK</v>
      </c>
      <c r="P95" s="251">
        <f t="shared" ref="P95:P96" si="16">IF(COUNTIF($B$8:$AZ$8,J95)&gt;1,J95,0)</f>
        <v>0</v>
      </c>
      <c r="Q95" s="252">
        <f t="shared" ref="Q95:Q96" si="17">IF(COUNTIF($B$8:$AZ$8,K95)&gt;0,K95,0)</f>
        <v>0</v>
      </c>
      <c r="R95" s="252">
        <f t="shared" ref="R95:R96" si="18">IF(COUNTIF($B$8:$AZ$8,L95)&gt;0,L95,0)</f>
        <v>0</v>
      </c>
      <c r="S95" s="252" t="str">
        <f t="shared" ref="S95:S96" si="19">IF(COUNTIF($B$8:$AZ$8,M95)&gt;0,M95,0)</f>
        <v>EPEE</v>
      </c>
      <c r="T95" s="253">
        <f t="shared" ref="T95:T96" si="20">IF(COUNTIF($B$8:$AZ$8,N95)&gt;0,N95,0)</f>
        <v>0</v>
      </c>
      <c r="U95" s="233" t="str">
        <f>IF(P95=0,"-",IF(P95="","-",COUNTIF($P$56:$T94,P95)))</f>
        <v>-</v>
      </c>
      <c r="V95" s="233" t="str">
        <f>IF(Q95=0,"-",IF(Q95="","-",COUNTIF($P$56:$T94,Q95)))</f>
        <v>-</v>
      </c>
      <c r="W95" s="233" t="str">
        <f>IF(R95=0,"-",IF(R95="","-",COUNTIF($P$56:$T94,R95)))</f>
        <v>-</v>
      </c>
      <c r="X95" s="233">
        <f>IF(S95=0,"-",IF(S95="","-",COUNTIF($P$56:$T94,S95)))</f>
        <v>5</v>
      </c>
      <c r="Y95" s="233" t="str">
        <f>IF(T95=0,"-",IF(T95="","-",COUNTIF($P$56:$T94,T95)))</f>
        <v>-</v>
      </c>
      <c r="Z95" s="236">
        <f t="shared" ref="Z95:Z96" si="21">MAX(U95:Y95)</f>
        <v>5</v>
      </c>
      <c r="AA95" s="254">
        <f t="array" ref="AA95">SUMPRODUCT(COUNTIF($B$8:$AZ$8,J95:N95))</f>
        <v>2</v>
      </c>
      <c r="AB95" s="238" t="str">
        <f t="shared" ref="AB95:AB96" si="22">IF(Z95&gt;0,ADDRESS(ROW(Z95),COLUMN(Z95)-11+MATCH(Z95,U95:Y95,0)),"-")</f>
        <v>$S$95</v>
      </c>
      <c r="AC95" s="255" t="str">
        <f t="array" aca="1" ref="AC95" ca="1">IF(AB95="-","-",INDIRECT(AB95,TRUE))</f>
        <v>EPEE</v>
      </c>
    </row>
    <row r="96" spans="1:29" ht="15.75" thickBot="1">
      <c r="A96" s="309" t="str">
        <f>"DECK "&amp;RIGHT( A89,2)+1</f>
        <v>DECK 13</v>
      </c>
      <c r="B96" s="309" t="str">
        <f>IF(INDEX(J$13:J$53,MATCH($G96,$I$13:$I$53,0))="","",INDEX(J$13:J$53,MATCH($G96,$I$13:$I$53,0)))</f>
        <v>CHAPERON</v>
      </c>
      <c r="C96" s="309" t="str">
        <f>IF(INDEX(K$13:K$53,MATCH($G96,$I$13:$I$53,0))="","",INDEX(K$13:K$53,MATCH($G96,$I$13:$I$53,0)))</f>
        <v>BAGARREUR</v>
      </c>
      <c r="D96" s="309" t="str">
        <f>IF(INDEX(L$13:L$53,MATCH($G96,$I$13:$I$53,0))="","",INDEX(L$13:L$53,MATCH($G96,$I$13:$I$53,0)))</f>
        <v>TRAPPEUR</v>
      </c>
      <c r="E96" s="309" t="str">
        <f>IF(INDEX(M$13:M$53,MATCH($G96,$I$13:$I$53,0))="","",INDEX(M$13:M$53,MATCH($G96,$I$13:$I$53,0)))</f>
        <v>INVOCATEUR</v>
      </c>
      <c r="F96" s="309" t="str">
        <f>IF(INDEX(N$13:N$53,MATCH($G96,$I$13:$I$53,0))="","",INDEX(N$13:N$53,MATCH($G96,$I$13:$I$53,0)))</f>
        <v>STATUE</v>
      </c>
      <c r="G96" s="309">
        <f>G89+1</f>
        <v>13</v>
      </c>
      <c r="I96" s="240">
        <v>40</v>
      </c>
      <c r="J96" s="250" t="str">
        <f t="shared" si="9"/>
        <v>BANSHEE</v>
      </c>
      <c r="K96" s="250" t="str">
        <f t="shared" si="10"/>
        <v>ELEM. DE TERRE</v>
      </c>
      <c r="L96" s="250" t="str">
        <f t="shared" si="11"/>
        <v>DRYADE</v>
      </c>
      <c r="M96" s="250" t="str">
        <f t="shared" si="12"/>
        <v>PISTOLERO</v>
      </c>
      <c r="N96" s="250" t="str">
        <f t="shared" si="13"/>
        <v>KOBOLD</v>
      </c>
      <c r="O96" s="232" t="str" cm="1">
        <f t="array" aca="1" ref="O96" ca="1">IF(SUM(COUNTIF($B$10:$O$10,J96:N96))&gt;0,"NOK",
IF(INDEX($O$57:$O$76,MATCH($J96,$J$57:$J$76,0))="OK","NOK",
IF(Z96=0,"OK",
IF(Z96&gt;0,IF(SUM(COUNTIF($B$10:$O$10,J96:N96),IF(SUMPRODUCT(($J$56:N95=AC96)*($O$56:O95="OK"))&gt;0,1,0))=0,"OK","NOK"),"NOK"))))</f>
        <v>NOK</v>
      </c>
      <c r="P96" s="251">
        <f t="shared" si="16"/>
        <v>0</v>
      </c>
      <c r="Q96" s="252">
        <f t="shared" si="17"/>
        <v>0</v>
      </c>
      <c r="R96" s="252">
        <f t="shared" si="18"/>
        <v>0</v>
      </c>
      <c r="S96" s="252" t="str">
        <f t="shared" si="19"/>
        <v>PISTOLERO</v>
      </c>
      <c r="T96" s="253">
        <f t="shared" si="20"/>
        <v>0</v>
      </c>
      <c r="U96" s="233" t="str">
        <f>IF(P96=0,"-",IF(P96="","-",COUNTIF($P$56:$T95,P96)))</f>
        <v>-</v>
      </c>
      <c r="V96" s="233" t="str">
        <f>IF(Q96=0,"-",IF(Q96="","-",COUNTIF($P$56:$T95,Q96)))</f>
        <v>-</v>
      </c>
      <c r="W96" s="233" t="str">
        <f>IF(R96=0,"-",IF(R96="","-",COUNTIF($P$56:$T95,R96)))</f>
        <v>-</v>
      </c>
      <c r="X96" s="233">
        <f>IF(S96=0,"-",IF(S96="","-",COUNTIF($P$56:$T95,S96)))</f>
        <v>17</v>
      </c>
      <c r="Y96" s="233" t="str">
        <f>IF(T96=0,"-",IF(T96="","-",COUNTIF($P$56:$T95,T96)))</f>
        <v>-</v>
      </c>
      <c r="Z96" s="236">
        <f t="shared" si="21"/>
        <v>17</v>
      </c>
      <c r="AA96" s="254">
        <f t="array" ref="AA96">SUMPRODUCT(COUNTIF($B$8:$AZ$8,J96:N96))</f>
        <v>2</v>
      </c>
      <c r="AB96" s="238" t="str">
        <f t="shared" si="22"/>
        <v>$S$96</v>
      </c>
      <c r="AC96" s="255" t="str">
        <f t="array" aca="1" ref="AC96" ca="1">IF(AB96="-","-",INDIRECT(AB96,TRUE))</f>
        <v>PISTOLERO</v>
      </c>
    </row>
    <row r="97" spans="1:14">
      <c r="A97" s="310" t="s">
        <v>154</v>
      </c>
      <c r="B97" s="310" t="str">
        <f>IF(INDEX(O$13:O$53,MATCH($G96,$I$13:$I$53,0))="","",INDEX(O$13:O$53,MATCH($G96,$I$13:$I$53,0)))</f>
        <v>D / D</v>
      </c>
      <c r="C97" s="310" t="str">
        <f>IF(INDEX(P$13:P$53,MATCH($G96,$I$13:$I$53,0))="","",INDEX(P$13:P$53,MATCH($G96,$I$13:$I$53,0)))</f>
        <v>G / D</v>
      </c>
      <c r="D97" s="310" t="str">
        <f>IF(INDEX(Q$13:Q$53,MATCH($G96,$I$13:$I$53,0))="","",INDEX(Q$13:Q$53,MATCH($G96,$I$13:$I$53,0)))</f>
        <v>G / G</v>
      </c>
      <c r="E97" s="310" t="str">
        <f>IF(INDEX(R$13:R$53,MATCH($G96,$I$13:$I$53,0))="","",INDEX(R$13:R$53,MATCH($G96,$I$13:$I$53,0)))</f>
        <v>G / D</v>
      </c>
      <c r="F97" s="310" t="str">
        <f>IF(INDEX(S$13:S$53,MATCH($G96,$I$13:$I$53,0))="","",INDEX(S$13:S$53,MATCH($G96,$I$13:$I$53,0)))</f>
        <v>G / G</v>
      </c>
      <c r="G97" s="229"/>
      <c r="I97" s="258"/>
      <c r="J97" s="259"/>
      <c r="K97" s="259"/>
      <c r="L97" s="259"/>
      <c r="M97" s="259"/>
      <c r="N97" s="260"/>
    </row>
    <row r="98" spans="1:14" ht="15.75" thickBot="1">
      <c r="A98" s="311" t="s">
        <v>115</v>
      </c>
      <c r="B98" s="311" t="str">
        <f>IF(INDEX(T$13:T$53,MATCH($G96,$I$13:$I$53,0))="","",INDEX(T$13:T$53,MATCH($G96,$I$13:$I$53,0)))</f>
        <v>GADGET</v>
      </c>
      <c r="C98" s="311" t="str">
        <f>IF(INDEX(U$13:U$53,MATCH($G96,$I$13:$I$53,0))="","",INDEX(U$13:U$53,MATCH($G96,$I$13:$I$53,0)))</f>
        <v/>
      </c>
      <c r="D98" s="311" t="str">
        <f>IF(INDEX(V$13:V$53,MATCH($G96,$I$13:$I$53,0))="","",INDEX(V$13:V$53,MATCH($G96,$I$13:$I$53,0)))</f>
        <v/>
      </c>
      <c r="E98" s="315"/>
      <c r="F98" s="316"/>
      <c r="G98" s="229"/>
      <c r="I98" s="261"/>
      <c r="J98" s="227"/>
      <c r="K98" s="227"/>
      <c r="L98" s="227"/>
      <c r="M98" s="227"/>
      <c r="N98" s="262"/>
    </row>
    <row r="99" spans="1:14" ht="15.75" thickBot="1">
      <c r="A99" s="317" t="s">
        <v>116</v>
      </c>
      <c r="B99" s="317" t="str">
        <f>IF(INDEX(W$13:W$53,MATCH($G96,$I$13:$I$53,0))="","",INDEX(W$13:W$53,MATCH($G96,$I$13:$I$53,0)))</f>
        <v>EPEE DE CHEVALIER</v>
      </c>
      <c r="C99" s="317"/>
      <c r="D99" s="318"/>
      <c r="E99" s="317" t="str">
        <f>IF(INDEX(X$13:X$53,MATCH($G96,$I$13:$I$53,0))="","",INDEX(X$13:X$53,MATCH($G96,$I$13:$I$53,0)))</f>
        <v>TECHNO</v>
      </c>
      <c r="F99" s="317" t="str">
        <f>IF(INDEX(Y$13:Y$53,MATCH($G96,$I$13:$I$53,0))="","",INDEX(Y$13:Y$53,MATCH($G96,$I$13:$I$53,0)))</f>
        <v>FORET</v>
      </c>
      <c r="G99" s="229"/>
      <c r="I99" s="263" cm="1">
        <f t="array" aca="1" ref="I99" ca="1">IFERROR(INDEX(I$57:I$96,SMALL(IF($O$57:$O$96="OK",ROW($I$57:$I$96)-ROW($I$57)+1),ROW(A1))),"")</f>
        <v>1</v>
      </c>
      <c r="J99" s="264" t="str">
        <f t="shared" ref="J99:N108" ca="1" si="23">IFERROR(INDEX(J$57:J$94,MATCH($I99,$I$57:$I$94,0)),"")</f>
        <v>PHENIX</v>
      </c>
      <c r="K99" s="264" t="str">
        <f t="shared" ca="1" si="23"/>
        <v>ARLEQUIN</v>
      </c>
      <c r="L99" s="264" t="str">
        <f t="shared" ca="1" si="23"/>
        <v>DEMONOLOGUE</v>
      </c>
      <c r="M99" s="264" t="str">
        <f t="shared" ca="1" si="23"/>
        <v>KOBOLD</v>
      </c>
      <c r="N99" s="264" t="str">
        <f t="shared" ca="1" si="23"/>
        <v>INVOCATEUR</v>
      </c>
    </row>
    <row r="100" spans="1:14" ht="15.75" thickBot="1">
      <c r="A100" s="319" t="s">
        <v>117</v>
      </c>
      <c r="B100" s="319" t="str">
        <f>IF(INDEX(Z$13:Z$53,MATCH($G96,$I$13:$I$53,0))="","",INDEX(Z$13:Z$53,MATCH($G96,$I$13:$I$53,0)))</f>
        <v>COTTE DE MAILLES</v>
      </c>
      <c r="C100" s="319"/>
      <c r="D100" s="320"/>
      <c r="E100" s="319" t="str">
        <f>IF(INDEX(AA$13:AA$53,MATCH($G96,$I$13:$I$53,0))="","",INDEX(AA$13:AA$53,MATCH($G96,$I$13:$I$53,0)))</f>
        <v>TECHNO</v>
      </c>
      <c r="F100" s="319" t="str">
        <f>IF(INDEX(AB$13:AB$53,MATCH($G96,$I$13:$I$53,0))="","",INDEX(AB$13:AB$53,MATCH($G96,$I$13:$I$53,0)))</f>
        <v>FORET</v>
      </c>
      <c r="G100" s="229"/>
      <c r="I100" s="263" cm="1">
        <f t="array" aca="1" ref="I100" ca="1">IFERROR(INDEX(I$57:I$96,SMALL(IF($O$57:$O$96="OK",ROW($I$57:$I$96)-ROW($I$57)+1),ROW(A2))),"")</f>
        <v>2</v>
      </c>
      <c r="J100" s="264" t="str">
        <f t="shared" ca="1" si="23"/>
        <v>FRANKY &amp; STEIN</v>
      </c>
      <c r="K100" s="264" t="str">
        <f t="shared" ca="1" si="23"/>
        <v>ARLEQUIN</v>
      </c>
      <c r="L100" s="264" t="str">
        <f t="shared" ca="1" si="23"/>
        <v>DEMONOLOGUE</v>
      </c>
      <c r="M100" s="264" t="str">
        <f t="shared" ca="1" si="23"/>
        <v>SORCIERE</v>
      </c>
      <c r="N100" s="264" t="str">
        <f t="shared" ca="1" si="23"/>
        <v>GEL</v>
      </c>
    </row>
    <row r="101" spans="1:14" ht="15.75" thickBot="1">
      <c r="A101" s="314" t="s">
        <v>118</v>
      </c>
      <c r="B101" s="314" t="str">
        <f>IF(INDEX(AC$13:AC$53,MATCH($G96,$I$13:$I$53,0))="","",INDEX(AC$13:AC$53,MATCH($G96,$I$13:$I$53,0)))</f>
        <v>AMULETTE DE CELERITE</v>
      </c>
      <c r="C101" s="314"/>
      <c r="D101" s="321"/>
      <c r="E101" s="314" t="str">
        <f>IF(INDEX(AD$13:AD$53,MATCH($G96,$I$13:$I$53,0))="","",INDEX(AD$13:AD$53,MATCH($G96,$I$13:$I$53,0)))</f>
        <v>TECHNO</v>
      </c>
      <c r="F101" s="314" t="str">
        <f>IF(INDEX(AE$13:AE$53,MATCH($G96,$I$13:$I$53,0))="","",INDEX(AE$13:AE$53,MATCH($G96,$I$13:$I$53,0)))</f>
        <v>FORET</v>
      </c>
      <c r="G101" s="229"/>
      <c r="I101" s="263" cm="1">
        <f t="array" aca="1" ref="I101" ca="1">IFERROR(INDEX(I$57:I$96,SMALL(IF($O$57:$O$96="OK",ROW($I$57:$I$96)-ROW($I$57)+1),ROW(A3))),"")</f>
        <v>3</v>
      </c>
      <c r="J101" s="264" t="str">
        <f t="shared" ca="1" si="23"/>
        <v>GENIE</v>
      </c>
      <c r="K101" s="264" t="str">
        <f t="shared" ca="1" si="23"/>
        <v>ARLEQUIN</v>
      </c>
      <c r="L101" s="264" t="str">
        <f t="shared" ca="1" si="23"/>
        <v>BAGARREUR</v>
      </c>
      <c r="M101" s="264" t="str">
        <f t="shared" ca="1" si="23"/>
        <v>PISTOLERO</v>
      </c>
      <c r="N101" s="264" t="str">
        <f t="shared" ca="1" si="23"/>
        <v>KOBOLD</v>
      </c>
    </row>
    <row r="102" spans="1:14" ht="15.75" thickBot="1">
      <c r="A102" s="197"/>
      <c r="B102" s="199"/>
      <c r="C102" s="207"/>
      <c r="D102" s="207"/>
      <c r="E102" s="207"/>
      <c r="F102" s="207"/>
      <c r="G102" s="229"/>
      <c r="I102" s="263" cm="1">
        <f t="array" aca="1" ref="I102" ca="1">IFERROR(INDEX(I$57:I$96,SMALL(IF($O$57:$O$96="OK",ROW($I$57:$I$96)-ROW($I$57)+1),ROW(A4))),"")</f>
        <v>4</v>
      </c>
      <c r="J102" s="264" t="str">
        <f t="shared" ca="1" si="23"/>
        <v>METEORE</v>
      </c>
      <c r="K102" s="264" t="str">
        <f t="shared" ca="1" si="23"/>
        <v>ARLEQUIN</v>
      </c>
      <c r="L102" s="264" t="str">
        <f t="shared" ca="1" si="23"/>
        <v>DEMONOLOGUE</v>
      </c>
      <c r="M102" s="264" t="str">
        <f t="shared" ca="1" si="23"/>
        <v>KOBOLD</v>
      </c>
      <c r="N102" s="264" t="str">
        <f t="shared" ca="1" si="23"/>
        <v>MAGE G.</v>
      </c>
    </row>
    <row r="103" spans="1:14" ht="15.75" thickBot="1">
      <c r="A103" s="309" t="str">
        <f>"DECK "&amp;RIGHT( A96,2)+1</f>
        <v>DECK 14</v>
      </c>
      <c r="B103" s="309" t="str">
        <f>IF(INDEX(J$13:J$53,MATCH($G103,$I$13:$I$53,0))="","",INDEX(J$13:J$53,MATCH($G103,$I$13:$I$53,0)))</f>
        <v>M. SPIRITUEL</v>
      </c>
      <c r="C103" s="309" t="str">
        <f>IF(INDEX(K$13:K$53,MATCH($G103,$I$13:$I$53,0))="","",INDEX(K$13:K$53,MATCH($G103,$I$13:$I$53,0)))</f>
        <v>BAGARREUR</v>
      </c>
      <c r="D103" s="309" t="str">
        <f>IF(INDEX(L$13:L$53,MATCH($G103,$I$13:$I$53,0))="","",INDEX(L$13:L$53,MATCH($G103,$I$13:$I$53,0)))</f>
        <v>TRAPPEUR</v>
      </c>
      <c r="E103" s="309" t="str">
        <f>IF(INDEX(M$13:M$53,MATCH($G103,$I$13:$I$53,0))="","",INDEX(M$13:M$53,MATCH($G103,$I$13:$I$53,0)))</f>
        <v>PISTOLERO</v>
      </c>
      <c r="F103" s="309" t="str">
        <f>IF(INDEX(N$13:N$53,MATCH($G103,$I$13:$I$53,0))="","",INDEX(N$13:N$53,MATCH($G103,$I$13:$I$53,0)))</f>
        <v>STATUE</v>
      </c>
      <c r="G103" s="309">
        <f>G96+1</f>
        <v>14</v>
      </c>
      <c r="I103" s="263" cm="1">
        <f t="array" aca="1" ref="I103" ca="1">IFERROR(INDEX(I$57:I$96,SMALL(IF($O$57:$O$96="OK",ROW($I$57:$I$96)-ROW($I$57)+1),ROW(A5))),"")</f>
        <v>5</v>
      </c>
      <c r="J103" s="264" t="str">
        <f t="shared" ca="1" si="23"/>
        <v>BARDE</v>
      </c>
      <c r="K103" s="264" t="str">
        <f t="shared" ca="1" si="23"/>
        <v>ARLEQUIN</v>
      </c>
      <c r="L103" s="264" t="str">
        <f t="shared" ca="1" si="23"/>
        <v>DEMONOLOGUE</v>
      </c>
      <c r="M103" s="264" t="str">
        <f t="shared" ca="1" si="23"/>
        <v>KOBOLD</v>
      </c>
      <c r="N103" s="264" t="str">
        <f t="shared" ca="1" si="23"/>
        <v>INVOCATEUR</v>
      </c>
    </row>
    <row r="104" spans="1:14" ht="15.75" thickBot="1">
      <c r="A104" s="310" t="s">
        <v>154</v>
      </c>
      <c r="B104" s="310" t="str">
        <f>IF(INDEX(O$13:O$53,MATCH($G103,$I$13:$I$53,0))="","",INDEX(O$13:O$53,MATCH($G103,$I$13:$I$53,0)))</f>
        <v>G / G</v>
      </c>
      <c r="C104" s="310" t="str">
        <f>IF(INDEX(P$13:P$53,MATCH($G103,$I$13:$I$53,0))="","",INDEX(P$13:P$53,MATCH($G103,$I$13:$I$53,0)))</f>
        <v>G / D</v>
      </c>
      <c r="D104" s="310" t="str">
        <f>IF(INDEX(Q$13:Q$53,MATCH($G103,$I$13:$I$53,0))="","",INDEX(Q$13:Q$53,MATCH($G103,$I$13:$I$53,0)))</f>
        <v>G / G</v>
      </c>
      <c r="E104" s="310" t="str">
        <f>IF(INDEX(R$13:R$53,MATCH($G103,$I$13:$I$53,0))="","",INDEX(R$13:R$53,MATCH($G103,$I$13:$I$53,0)))</f>
        <v>G / D</v>
      </c>
      <c r="F104" s="310" t="str">
        <f>IF(INDEX(S$13:S$53,MATCH($G103,$I$13:$I$53,0))="","",INDEX(S$13:S$53,MATCH($G103,$I$13:$I$53,0)))</f>
        <v>G / G</v>
      </c>
      <c r="G104" s="229"/>
      <c r="I104" s="263" cm="1">
        <f t="array" aca="1" ref="I104" ca="1">IFERROR(INDEX(I$57:I$96,SMALL(IF($O$57:$O$96="OK",ROW($I$57:$I$96)-ROW($I$57)+1),ROW(A6))),"")</f>
        <v>7</v>
      </c>
      <c r="J104" s="264" t="str">
        <f t="shared" ca="1" si="23"/>
        <v>INGENIEUR</v>
      </c>
      <c r="K104" s="264" t="str">
        <f t="shared" ca="1" si="23"/>
        <v>DRYADE</v>
      </c>
      <c r="L104" s="264" t="str">
        <f t="shared" ca="1" si="23"/>
        <v>ARLEQUIN</v>
      </c>
      <c r="M104" s="264" t="str">
        <f t="shared" ca="1" si="23"/>
        <v>KOBOLD</v>
      </c>
      <c r="N104" s="264" t="str">
        <f t="shared" ca="1" si="23"/>
        <v>INVOCATEUR</v>
      </c>
    </row>
    <row r="105" spans="1:14" ht="15.75" thickBot="1">
      <c r="A105" s="311" t="s">
        <v>115</v>
      </c>
      <c r="B105" s="311" t="str">
        <f>IF(INDEX(T$13:T$53,MATCH($G103,$I$13:$I$53,0))="","",INDEX(T$13:T$53,MATCH($G103,$I$13:$I$53,0)))</f>
        <v>GADGET</v>
      </c>
      <c r="C105" s="311" t="str">
        <f>IF(INDEX(U$13:U$53,MATCH($G103,$I$13:$I$53,0))="","",INDEX(U$13:U$53,MATCH($G103,$I$13:$I$53,0)))</f>
        <v/>
      </c>
      <c r="D105" s="311" t="str">
        <f>IF(INDEX(V$13:V$53,MATCH($G103,$I$13:$I$53,0))="","",INDEX(V$13:V$53,MATCH($G103,$I$13:$I$53,0)))</f>
        <v/>
      </c>
      <c r="E105" s="315"/>
      <c r="F105" s="316"/>
      <c r="G105" s="229"/>
      <c r="I105" s="263" cm="1">
        <f t="array" aca="1" ref="I105" ca="1">IFERROR(INDEX(I$57:I$96,SMALL(IF($O$57:$O$96="OK",ROW($I$57:$I$96)-ROW($I$57)+1),ROW(A7))),"")</f>
        <v>8</v>
      </c>
      <c r="J105" s="264" t="str">
        <f t="shared" ca="1" si="23"/>
        <v>LOUP DE MER</v>
      </c>
      <c r="K105" s="264" t="str">
        <f t="shared" ca="1" si="23"/>
        <v>ARLEQUIN</v>
      </c>
      <c r="L105" s="264" t="str">
        <f t="shared" ca="1" si="23"/>
        <v>DEMONOLOGUE</v>
      </c>
      <c r="M105" s="264" t="str">
        <f t="shared" ca="1" si="23"/>
        <v>MIME</v>
      </c>
      <c r="N105" s="264" t="str">
        <f t="shared" ca="1" si="23"/>
        <v>INVOCATEUR</v>
      </c>
    </row>
    <row r="106" spans="1:14" ht="15.75" thickBot="1">
      <c r="A106" s="317" t="s">
        <v>116</v>
      </c>
      <c r="B106" s="317" t="str">
        <f>IF(INDEX(W$13:W$53,MATCH($G103,$I$13:$I$53,0))="","",INDEX(W$13:W$53,MATCH($G103,$I$13:$I$53,0)))</f>
        <v>LANCE DE VITESSE</v>
      </c>
      <c r="C106" s="317"/>
      <c r="D106" s="318"/>
      <c r="E106" s="317" t="str">
        <f>IF(INDEX(X$13:X$53,MATCH($G103,$I$13:$I$53,0))="","",INDEX(X$13:X$53,MATCH($G103,$I$13:$I$53,0)))</f>
        <v>FORET</v>
      </c>
      <c r="F106" s="317" t="str">
        <f>IF(INDEX(Y$13:Y$53,MATCH($G103,$I$13:$I$53,0))="","",INDEX(Y$13:Y$53,MATCH($G103,$I$13:$I$53,0)))</f>
        <v>TENEBRES</v>
      </c>
      <c r="G106" s="229"/>
      <c r="I106" s="263" cm="1">
        <f t="array" aca="1" ref="I106" ca="1">IFERROR(INDEX(I$57:I$96,SMALL(IF($O$57:$O$96="OK",ROW($I$57:$I$96)-ROW($I$57)+1),ROW(A8))),"")</f>
        <v>11</v>
      </c>
      <c r="J106" s="264" t="str">
        <f t="shared" ca="1" si="23"/>
        <v>TREANT</v>
      </c>
      <c r="K106" s="264" t="str">
        <f t="shared" ca="1" si="23"/>
        <v>ARLEQUIN</v>
      </c>
      <c r="L106" s="264" t="str">
        <f t="shared" ca="1" si="23"/>
        <v>DEMONOLOGUE</v>
      </c>
      <c r="M106" s="264" t="str">
        <f t="shared" ca="1" si="23"/>
        <v>TRAPPEUR</v>
      </c>
      <c r="N106" s="264" t="str">
        <f t="shared" ca="1" si="23"/>
        <v>INVOCATEUR</v>
      </c>
    </row>
    <row r="107" spans="1:14" ht="15.75" thickBot="1">
      <c r="A107" s="319" t="s">
        <v>117</v>
      </c>
      <c r="B107" s="319" t="str">
        <f>IF(INDEX(Z$13:Z$53,MATCH($G103,$I$13:$I$53,0))="","",INDEX(Z$13:Z$53,MATCH($G103,$I$13:$I$53,0)))</f>
        <v>ROBE DE MAGE</v>
      </c>
      <c r="C107" s="319"/>
      <c r="D107" s="320"/>
      <c r="E107" s="319" t="str">
        <f>IF(INDEX(AA$13:AA$53,MATCH($G103,$I$13:$I$53,0))="","",INDEX(AA$13:AA$53,MATCH($G103,$I$13:$I$53,0)))</f>
        <v>FORET</v>
      </c>
      <c r="F107" s="319" t="str">
        <f>IF(INDEX(AB$13:AB$53,MATCH($G103,$I$13:$I$53,0))="","",INDEX(AB$13:AB$53,MATCH($G103,$I$13:$I$53,0)))</f>
        <v>TENEBRES</v>
      </c>
      <c r="G107" s="229"/>
      <c r="I107" s="263" cm="1">
        <f t="array" aca="1" ref="I107" ca="1">IFERROR(INDEX(I$57:I$96,SMALL(IF($O$57:$O$96="OK",ROW($I$57:$I$96)-ROW($I$57)+1),ROW(A9))),"")</f>
        <v>13</v>
      </c>
      <c r="J107" s="264" t="str">
        <f t="shared" ca="1" si="23"/>
        <v>CHAPERON</v>
      </c>
      <c r="K107" s="264" t="str">
        <f t="shared" ca="1" si="23"/>
        <v>BAGARREUR</v>
      </c>
      <c r="L107" s="264" t="str">
        <f t="shared" ca="1" si="23"/>
        <v>TRAPPEUR</v>
      </c>
      <c r="M107" s="264" t="str">
        <f t="shared" ca="1" si="23"/>
        <v>INVOCATEUR</v>
      </c>
      <c r="N107" s="264" t="str">
        <f t="shared" ca="1" si="23"/>
        <v>STATUE</v>
      </c>
    </row>
    <row r="108" spans="1:14">
      <c r="A108" s="314" t="s">
        <v>118</v>
      </c>
      <c r="B108" s="314" t="str">
        <f>IF(INDEX(AC$13:AC$53,MATCH($G103,$I$13:$I$53,0))="","",INDEX(AC$13:AC$53,MATCH($G103,$I$13:$I$53,0)))</f>
        <v>AMULETTE DE CELERITE</v>
      </c>
      <c r="C108" s="314"/>
      <c r="D108" s="321"/>
      <c r="E108" s="314" t="str">
        <f>IF(INDEX(AD$13:AD$53,MATCH($G103,$I$13:$I$53,0))="","",INDEX(AD$13:AD$53,MATCH($G103,$I$13:$I$53,0)))</f>
        <v>FORET</v>
      </c>
      <c r="F108" s="314" t="str">
        <f>IF(INDEX(AE$13:AE$53,MATCH($G103,$I$13:$I$53,0))="","",INDEX(AE$13:AE$53,MATCH($G103,$I$13:$I$53,0)))</f>
        <v>TENEBRES</v>
      </c>
      <c r="G108" s="229"/>
      <c r="I108" s="263" cm="1">
        <f t="array" aca="1" ref="I108" ca="1">IFERROR(INDEX(I$57:I$96,SMALL(IF($O$57:$O$96="OK",ROW($I$57:$I$96)-ROW($I$57)+1),ROW(A10))),"")</f>
        <v>16</v>
      </c>
      <c r="J108" s="264" t="str">
        <f t="shared" ca="1" si="23"/>
        <v>COGNEUR</v>
      </c>
      <c r="K108" s="264" t="str">
        <f t="shared" ca="1" si="23"/>
        <v>BAGARREUR</v>
      </c>
      <c r="L108" s="264" t="str">
        <f t="shared" ca="1" si="23"/>
        <v>ARLEQUIN</v>
      </c>
      <c r="M108" s="264" t="str">
        <f t="shared" ca="1" si="23"/>
        <v>TRAPPEUR</v>
      </c>
      <c r="N108" s="264" t="str">
        <f t="shared" ca="1" si="23"/>
        <v>STATUE</v>
      </c>
    </row>
    <row r="109" spans="1:14">
      <c r="A109" s="197"/>
      <c r="B109" s="199"/>
      <c r="C109" s="207"/>
      <c r="D109" s="207"/>
      <c r="E109" s="207"/>
      <c r="F109" s="207"/>
      <c r="G109" s="229"/>
    </row>
    <row r="110" spans="1:14">
      <c r="A110" s="309" t="str">
        <f>"DECK "&amp;RIGHT( A103,2)+1</f>
        <v>DECK 15</v>
      </c>
      <c r="B110" s="309" t="str">
        <f>IF(INDEX(J$13:J$53,MATCH($G110,$I$13:$I$53,0))="","",INDEX(J$13:J$53,MATCH($G110,$I$13:$I$53,0)))</f>
        <v>TESLA</v>
      </c>
      <c r="C110" s="309" t="str">
        <f>IF(INDEX(K$13:K$53,MATCH($G110,$I$13:$I$53,0))="","",INDEX(K$13:K$53,MATCH($G110,$I$13:$I$53,0)))</f>
        <v>BAGARREUR</v>
      </c>
      <c r="D110" s="309" t="str">
        <f>IF(INDEX(L$13:L$53,MATCH($G110,$I$13:$I$53,0))="","",INDEX(L$13:L$53,MATCH($G110,$I$13:$I$53,0)))</f>
        <v>TRAPPEUR</v>
      </c>
      <c r="E110" s="309" t="str">
        <f>IF(INDEX(M$13:M$53,MATCH($G110,$I$13:$I$53,0))="","",INDEX(M$13:M$53,MATCH($G110,$I$13:$I$53,0)))</f>
        <v>PISTOLERO</v>
      </c>
      <c r="F110" s="309" t="str">
        <f>IF(INDEX(N$13:N$53,MATCH($G110,$I$13:$I$53,0))="","",INDEX(N$13:N$53,MATCH($G110,$I$13:$I$53,0)))</f>
        <v>STATUE</v>
      </c>
      <c r="G110" s="309">
        <f>G103+1</f>
        <v>15</v>
      </c>
    </row>
    <row r="111" spans="1:14">
      <c r="A111" s="310" t="s">
        <v>154</v>
      </c>
      <c r="B111" s="310" t="str">
        <f>IF(INDEX(O$13:O$53,MATCH($G110,$I$13:$I$53,0))="","",INDEX(O$13:O$53,MATCH($G110,$I$13:$I$53,0)))</f>
        <v>D / D</v>
      </c>
      <c r="C111" s="310" t="str">
        <f>IF(INDEX(P$13:P$53,MATCH($G110,$I$13:$I$53,0))="","",INDEX(P$13:P$53,MATCH($G110,$I$13:$I$53,0)))</f>
        <v>G / D</v>
      </c>
      <c r="D111" s="310" t="str">
        <f>IF(INDEX(Q$13:Q$53,MATCH($G110,$I$13:$I$53,0))="","",INDEX(Q$13:Q$53,MATCH($G110,$I$13:$I$53,0)))</f>
        <v>G / G</v>
      </c>
      <c r="E111" s="310" t="str">
        <f>IF(INDEX(R$13:R$53,MATCH($G110,$I$13:$I$53,0))="","",INDEX(R$13:R$53,MATCH($G110,$I$13:$I$53,0)))</f>
        <v>G / D</v>
      </c>
      <c r="F111" s="310" t="str">
        <f>IF(INDEX(S$13:S$53,MATCH($G110,$I$13:$I$53,0))="","",INDEX(S$13:S$53,MATCH($G110,$I$13:$I$53,0)))</f>
        <v>D / G</v>
      </c>
      <c r="G111" s="229"/>
    </row>
    <row r="112" spans="1:14">
      <c r="A112" s="311" t="s">
        <v>115</v>
      </c>
      <c r="B112" s="311" t="str">
        <f>IF(INDEX(T$13:T$53,MATCH($G110,$I$13:$I$53,0))="","",INDEX(T$13:T$53,MATCH($G110,$I$13:$I$53,0)))</f>
        <v>SIRENE</v>
      </c>
      <c r="C112" s="311" t="str">
        <f>IF(INDEX(U$13:U$53,MATCH($G110,$I$13:$I$53,0))="","",INDEX(U$13:U$53,MATCH($G110,$I$13:$I$53,0)))</f>
        <v/>
      </c>
      <c r="D112" s="311" t="str">
        <f>IF(INDEX(V$13:V$53,MATCH($G110,$I$13:$I$53,0))="","",INDEX(V$13:V$53,MATCH($G110,$I$13:$I$53,0)))</f>
        <v/>
      </c>
      <c r="E112" s="315"/>
      <c r="F112" s="316"/>
      <c r="G112" s="229"/>
    </row>
    <row r="113" spans="1:7">
      <c r="A113" s="317" t="s">
        <v>116</v>
      </c>
      <c r="B113" s="317" t="str">
        <f>IF(INDEX(W$13:W$53,MATCH($G110,$I$13:$I$53,0))="","",INDEX(W$13:W$53,MATCH($G110,$I$13:$I$53,0)))</f>
        <v>EPEE DE CHEVALIER</v>
      </c>
      <c r="C113" s="317"/>
      <c r="D113" s="318"/>
      <c r="E113" s="317" t="str">
        <f>IF(INDEX(X$13:X$53,MATCH($G110,$I$13:$I$53,0))="","",INDEX(X$13:X$53,MATCH($G110,$I$13:$I$53,0)))</f>
        <v>TECHNO</v>
      </c>
      <c r="F113" s="317" t="str">
        <f>IF(INDEX(Y$13:Y$53,MATCH($G110,$I$13:$I$53,0))="","",INDEX(Y$13:Y$53,MATCH($G110,$I$13:$I$53,0)))</f>
        <v>TENEBRES</v>
      </c>
      <c r="G113" s="229"/>
    </row>
    <row r="114" spans="1:7">
      <c r="A114" s="319" t="s">
        <v>117</v>
      </c>
      <c r="B114" s="319" t="str">
        <f>IF(INDEX(Z$13:Z$53,MATCH($G110,$I$13:$I$53,0))="","",INDEX(Z$13:Z$53,MATCH($G110,$I$13:$I$53,0)))</f>
        <v>ROBE DE MAGE</v>
      </c>
      <c r="C114" s="319"/>
      <c r="D114" s="320"/>
      <c r="E114" s="319" t="str">
        <f>IF(INDEX(AA$13:AA$53,MATCH($G110,$I$13:$I$53,0))="","",INDEX(AA$13:AA$53,MATCH($G110,$I$13:$I$53,0)))</f>
        <v>TECHNO</v>
      </c>
      <c r="F114" s="319" t="str">
        <f>IF(INDEX(AB$13:AB$53,MATCH($G110,$I$13:$I$53,0))="","",INDEX(AB$13:AB$53,MATCH($G110,$I$13:$I$53,0)))</f>
        <v>TENEBRES</v>
      </c>
      <c r="G114" s="229"/>
    </row>
    <row r="115" spans="1:7">
      <c r="A115" s="314" t="s">
        <v>118</v>
      </c>
      <c r="B115" s="314" t="str">
        <f>IF(INDEX(AC$13:AC$53,MATCH($G110,$I$13:$I$53,0))="","",INDEX(AC$13:AC$53,MATCH($G110,$I$13:$I$53,0)))</f>
        <v>AMULETTE DE CELERITE</v>
      </c>
      <c r="C115" s="314"/>
      <c r="D115" s="321"/>
      <c r="E115" s="314" t="str">
        <f>IF(INDEX(AD$13:AD$53,MATCH($G110,$I$13:$I$53,0))="","",INDEX(AD$13:AD$53,MATCH($G110,$I$13:$I$53,0)))</f>
        <v>TECHNO</v>
      </c>
      <c r="F115" s="314" t="str">
        <f>IF(INDEX(AE$13:AE$53,MATCH($G110,$I$13:$I$53,0))="","",INDEX(AE$13:AE$53,MATCH($G110,$I$13:$I$53,0)))</f>
        <v>TENEBRES</v>
      </c>
      <c r="G115" s="229"/>
    </row>
    <row r="116" spans="1:7">
      <c r="A116" s="197"/>
      <c r="B116" s="199"/>
      <c r="C116" s="207"/>
      <c r="D116" s="207"/>
      <c r="E116" s="207"/>
      <c r="F116" s="207"/>
      <c r="G116" s="229"/>
    </row>
    <row r="117" spans="1:7">
      <c r="A117" s="309" t="str">
        <f>"DECK "&amp;RIGHT( A110,2)+1</f>
        <v>DECK 16</v>
      </c>
      <c r="B117" s="309" t="str">
        <f>IF(INDEX(J$13:J$53,MATCH($G117,$I$13:$I$53,0))="","",INDEX(J$13:J$53,MATCH($G117,$I$13:$I$53,0)))</f>
        <v>COGNEUR</v>
      </c>
      <c r="C117" s="309" t="str">
        <f>IF(INDEX(K$13:K$53,MATCH($G117,$I$13:$I$53,0))="","",INDEX(K$13:K$53,MATCH($G117,$I$13:$I$53,0)))</f>
        <v>BAGARREUR</v>
      </c>
      <c r="D117" s="309" t="str">
        <f>IF(INDEX(L$13:L$53,MATCH($G117,$I$13:$I$53,0))="","",INDEX(L$13:L$53,MATCH($G117,$I$13:$I$53,0)))</f>
        <v>ARLEQUIN</v>
      </c>
      <c r="E117" s="309" t="str">
        <f>IF(INDEX(M$13:M$53,MATCH($G117,$I$13:$I$53,0))="","",INDEX(M$13:M$53,MATCH($G117,$I$13:$I$53,0)))</f>
        <v>TRAPPEUR</v>
      </c>
      <c r="F117" s="309" t="str">
        <f>IF(INDEX(N$13:N$53,MATCH($G117,$I$13:$I$53,0))="","",INDEX(N$13:N$53,MATCH($G117,$I$13:$I$53,0)))</f>
        <v>STATUE</v>
      </c>
      <c r="G117" s="309">
        <f>G110+1</f>
        <v>16</v>
      </c>
    </row>
    <row r="118" spans="1:7">
      <c r="A118" s="310" t="s">
        <v>154</v>
      </c>
      <c r="B118" s="310" t="str">
        <f>IF(INDEX(O$13:O$53,MATCH($G117,$I$13:$I$53,0))="","",INDEX(O$13:O$53,MATCH($G117,$I$13:$I$53,0)))</f>
        <v>D / G</v>
      </c>
      <c r="C118" s="310" t="str">
        <f>IF(INDEX(P$13:P$53,MATCH($G117,$I$13:$I$53,0))="","",INDEX(P$13:P$53,MATCH($G117,$I$13:$I$53,0)))</f>
        <v>G / D</v>
      </c>
      <c r="D118" s="310" t="str">
        <f>IF(INDEX(Q$13:Q$53,MATCH($G117,$I$13:$I$53,0))="","",INDEX(Q$13:Q$53,MATCH($G117,$I$13:$I$53,0)))</f>
        <v>G / G</v>
      </c>
      <c r="E118" s="310" t="str">
        <f>IF(INDEX(R$13:R$53,MATCH($G117,$I$13:$I$53,0))="","",INDEX(R$13:R$53,MATCH($G117,$I$13:$I$53,0)))</f>
        <v>G / G</v>
      </c>
      <c r="F118" s="310" t="str">
        <f>IF(INDEX(S$13:S$53,MATCH($G117,$I$13:$I$53,0))="","",INDEX(S$13:S$53,MATCH($G117,$I$13:$I$53,0)))</f>
        <v>G / G</v>
      </c>
      <c r="G118" s="229"/>
    </row>
    <row r="119" spans="1:7">
      <c r="A119" s="311" t="s">
        <v>115</v>
      </c>
      <c r="B119" s="311" t="str">
        <f>IF(INDEX(T$13:T$53,MATCH($G117,$I$13:$I$53,0))="","",INDEX(T$13:T$53,MATCH($G117,$I$13:$I$53,0)))</f>
        <v>SIRENE</v>
      </c>
      <c r="C119" s="311" t="str">
        <f>IF(INDEX(U$13:U$53,MATCH($G117,$I$13:$I$53,0))="","",INDEX(U$13:U$53,MATCH($G117,$I$13:$I$53,0)))</f>
        <v/>
      </c>
      <c r="D119" s="311" t="str">
        <f>IF(INDEX(V$13:V$53,MATCH($G117,$I$13:$I$53,0))="","",INDEX(V$13:V$53,MATCH($G117,$I$13:$I$53,0)))</f>
        <v/>
      </c>
      <c r="E119" s="315"/>
      <c r="F119" s="316"/>
      <c r="G119" s="229"/>
    </row>
    <row r="120" spans="1:7">
      <c r="A120" s="317" t="s">
        <v>116</v>
      </c>
      <c r="B120" s="317" t="str">
        <f>IF(INDEX(W$13:W$53,MATCH($G117,$I$13:$I$53,0))="","",INDEX(W$13:W$53,MATCH($G117,$I$13:$I$53,0)))</f>
        <v>EPEE DE CHEVALIER</v>
      </c>
      <c r="C120" s="317"/>
      <c r="D120" s="318"/>
      <c r="E120" s="317" t="str">
        <f>IF(INDEX(X$13:X$53,MATCH($G117,$I$13:$I$53,0))="","",INDEX(X$13:X$53,MATCH($G117,$I$13:$I$53,0)))</f>
        <v>MAGIE</v>
      </c>
      <c r="F120" s="317" t="str">
        <f>IF(INDEX(Y$13:Y$53,MATCH($G117,$I$13:$I$53,0))="","",INDEX(Y$13:Y$53,MATCH($G117,$I$13:$I$53,0)))</f>
        <v>FORET</v>
      </c>
      <c r="G120" s="229"/>
    </row>
    <row r="121" spans="1:7">
      <c r="A121" s="319" t="s">
        <v>117</v>
      </c>
      <c r="B121" s="319" t="str">
        <f>IF(INDEX(Z$13:Z$53,MATCH($G117,$I$13:$I$53,0))="","",INDEX(Z$13:Z$53,MATCH($G117,$I$13:$I$53,0)))</f>
        <v>ROBE DE MAGE</v>
      </c>
      <c r="C121" s="319"/>
      <c r="D121" s="320"/>
      <c r="E121" s="319" t="str">
        <f>IF(INDEX(AA$13:AA$53,MATCH($G117,$I$13:$I$53,0))="","",INDEX(AA$13:AA$53,MATCH($G117,$I$13:$I$53,0)))</f>
        <v>MAGIE</v>
      </c>
      <c r="F121" s="319" t="str">
        <f>IF(INDEX(AB$13:AB$53,MATCH($G117,$I$13:$I$53,0))="","",INDEX(AB$13:AB$53,MATCH($G117,$I$13:$I$53,0)))</f>
        <v>FORET</v>
      </c>
      <c r="G121" s="229"/>
    </row>
    <row r="122" spans="1:7">
      <c r="A122" s="314" t="s">
        <v>118</v>
      </c>
      <c r="B122" s="314" t="str">
        <f>IF(INDEX(AC$13:AC$53,MATCH($G117,$I$13:$I$53,0))="","",INDEX(AC$13:AC$53,MATCH($G117,$I$13:$I$53,0)))</f>
        <v>AMULETTE DE CROISSANCE</v>
      </c>
      <c r="C122" s="314"/>
      <c r="D122" s="321"/>
      <c r="E122" s="314" t="str">
        <f>IF(INDEX(AD$13:AD$53,MATCH($G117,$I$13:$I$53,0))="","",INDEX(AD$13:AD$53,MATCH($G117,$I$13:$I$53,0)))</f>
        <v>MAGIE</v>
      </c>
      <c r="F122" s="314" t="str">
        <f>IF(INDEX(AE$13:AE$53,MATCH($G117,$I$13:$I$53,0))="","",INDEX(AE$13:AE$53,MATCH($G117,$I$13:$I$53,0)))</f>
        <v>FORET</v>
      </c>
      <c r="G122" s="229"/>
    </row>
    <row r="123" spans="1:7">
      <c r="A123" s="197"/>
      <c r="B123" s="199"/>
      <c r="C123" s="207"/>
      <c r="D123" s="207"/>
      <c r="E123" s="207"/>
      <c r="F123" s="207"/>
      <c r="G123" s="229"/>
    </row>
    <row r="124" spans="1:7">
      <c r="A124" s="309" t="str">
        <f>"DECK "&amp;RIGHT( A117,2)+1</f>
        <v>DECK 17</v>
      </c>
      <c r="B124" s="309" t="str">
        <f>IF(INDEX(J$13:J$53,MATCH($G124,$I$13:$I$53,0))="","",INDEX(J$13:J$53,MATCH($G124,$I$13:$I$53,0)))</f>
        <v>MOINE</v>
      </c>
      <c r="C124" s="309" t="str">
        <f>IF(INDEX(K$13:K$53,MATCH($G124,$I$13:$I$53,0))="","",INDEX(K$13:K$53,MATCH($G124,$I$13:$I$53,0)))</f>
        <v>DRYADE</v>
      </c>
      <c r="D124" s="309" t="str">
        <f>IF(INDEX(L$13:L$53,MATCH($G124,$I$13:$I$53,0))="","",INDEX(L$13:L$53,MATCH($G124,$I$13:$I$53,0)))</f>
        <v>ARLEQUIN</v>
      </c>
      <c r="E124" s="309" t="str">
        <f>IF(INDEX(M$13:M$53,MATCH($G124,$I$13:$I$53,0))="","",INDEX(M$13:M$53,MATCH($G124,$I$13:$I$53,0)))</f>
        <v>EPEE</v>
      </c>
      <c r="F124" s="309" t="str">
        <f>IF(INDEX(N$13:N$53,MATCH($G124,$I$13:$I$53,0))="","",INDEX(N$13:N$53,MATCH($G124,$I$13:$I$53,0)))</f>
        <v>INVOCATEUR</v>
      </c>
      <c r="G124" s="309">
        <f>G117+1</f>
        <v>17</v>
      </c>
    </row>
    <row r="125" spans="1:7">
      <c r="A125" s="310" t="s">
        <v>154</v>
      </c>
      <c r="B125" s="310" t="str">
        <f>IF(INDEX(O$13:O$53,MATCH($G124,$I$13:$I$53,0))="","",INDEX(O$13:O$53,MATCH($G124,$I$13:$I$53,0)))</f>
        <v>G / G</v>
      </c>
      <c r="C125" s="310" t="str">
        <f>IF(INDEX(P$13:P$53,MATCH($G124,$I$13:$I$53,0))="","",INDEX(P$13:P$53,MATCH($G124,$I$13:$I$53,0)))</f>
        <v>G  /D</v>
      </c>
      <c r="D125" s="310" t="str">
        <f>IF(INDEX(Q$13:Q$53,MATCH($G124,$I$13:$I$53,0))="","",INDEX(Q$13:Q$53,MATCH($G124,$I$13:$I$53,0)))</f>
        <v>G / G</v>
      </c>
      <c r="E125" s="310" t="str">
        <f>IF(INDEX(R$13:R$53,MATCH($G124,$I$13:$I$53,0))="","",INDEX(R$13:R$53,MATCH($G124,$I$13:$I$53,0)))</f>
        <v>D  /D</v>
      </c>
      <c r="F125" s="310" t="str">
        <f>IF(INDEX(S$13:S$53,MATCH($G124,$I$13:$I$53,0))="","",INDEX(S$13:S$53,MATCH($G124,$I$13:$I$53,0)))</f>
        <v>D / D</v>
      </c>
      <c r="G125" s="229"/>
    </row>
    <row r="126" spans="1:7">
      <c r="A126" s="311" t="s">
        <v>115</v>
      </c>
      <c r="B126" s="311" t="str">
        <f>IF(INDEX(T$13:T$53,MATCH($G124,$I$13:$I$53,0))="","",INDEX(T$13:T$53,MATCH($G124,$I$13:$I$53,0)))</f>
        <v>SIRENE</v>
      </c>
      <c r="C126" s="311" t="str">
        <f>IF(INDEX(U$13:U$53,MATCH($G124,$I$13:$I$53,0))="","",INDEX(U$13:U$53,MATCH($G124,$I$13:$I$53,0)))</f>
        <v/>
      </c>
      <c r="D126" s="311" t="str">
        <f>IF(INDEX(V$13:V$53,MATCH($G124,$I$13:$I$53,0))="","",INDEX(V$13:V$53,MATCH($G124,$I$13:$I$53,0)))</f>
        <v/>
      </c>
      <c r="E126" s="315"/>
      <c r="F126" s="316"/>
      <c r="G126" s="229"/>
    </row>
    <row r="127" spans="1:7">
      <c r="A127" s="317" t="s">
        <v>116</v>
      </c>
      <c r="B127" s="317" t="str">
        <f>IF(INDEX(W$13:W$53,MATCH($G124,$I$13:$I$53,0))="","",INDEX(W$13:W$53,MATCH($G124,$I$13:$I$53,0)))</f>
        <v>LANCE DE VITESSE</v>
      </c>
      <c r="C127" s="317"/>
      <c r="D127" s="318"/>
      <c r="E127" s="317" t="str">
        <f>IF(INDEX(X$13:X$53,MATCH($G124,$I$13:$I$53,0))="","",INDEX(X$13:X$53,MATCH($G124,$I$13:$I$53,0)))</f>
        <v>LUMIERE</v>
      </c>
      <c r="F127" s="317" t="str">
        <f>IF(INDEX(Y$13:Y$53,MATCH($G124,$I$13:$I$53,0))="","",INDEX(Y$13:Y$53,MATCH($G124,$I$13:$I$53,0)))</f>
        <v>FORET</v>
      </c>
      <c r="G127" s="229"/>
    </row>
    <row r="128" spans="1:7">
      <c r="A128" s="319" t="s">
        <v>117</v>
      </c>
      <c r="B128" s="319" t="str">
        <f>IF(INDEX(Z$13:Z$53,MATCH($G124,$I$13:$I$53,0))="","",INDEX(Z$13:Z$53,MATCH($G124,$I$13:$I$53,0)))</f>
        <v>ARMURE DE CHEVALIER</v>
      </c>
      <c r="C128" s="319"/>
      <c r="D128" s="320"/>
      <c r="E128" s="319" t="str">
        <f>IF(INDEX(AA$13:AA$53,MATCH($G124,$I$13:$I$53,0))="","",INDEX(AA$13:AA$53,MATCH($G124,$I$13:$I$53,0)))</f>
        <v>LUMIERE</v>
      </c>
      <c r="F128" s="319" t="str">
        <f>IF(INDEX(AB$13:AB$53,MATCH($G124,$I$13:$I$53,0))="","",INDEX(AB$13:AB$53,MATCH($G124,$I$13:$I$53,0)))</f>
        <v>FORET</v>
      </c>
      <c r="G128" s="229"/>
    </row>
    <row r="129" spans="1:7">
      <c r="A129" s="314" t="s">
        <v>118</v>
      </c>
      <c r="B129" s="314" t="str">
        <f>IF(INDEX(AC$13:AC$53,MATCH($G124,$I$13:$I$53,0))="","",INDEX(AC$13:AC$53,MATCH($G124,$I$13:$I$53,0)))</f>
        <v>AMULETTE DE CROISSANCE</v>
      </c>
      <c r="C129" s="314"/>
      <c r="D129" s="321"/>
      <c r="E129" s="314" t="str">
        <f>IF(INDEX(AD$13:AD$53,MATCH($G124,$I$13:$I$53,0))="","",INDEX(AD$13:AD$53,MATCH($G124,$I$13:$I$53,0)))</f>
        <v>LUMIERE</v>
      </c>
      <c r="F129" s="314" t="str">
        <f>IF(INDEX(AE$13:AE$53,MATCH($G124,$I$13:$I$53,0))="","",INDEX(AE$13:AE$53,MATCH($G124,$I$13:$I$53,0)))</f>
        <v>FORET</v>
      </c>
      <c r="G129" s="229"/>
    </row>
    <row r="130" spans="1:7">
      <c r="A130" s="197"/>
      <c r="B130" s="199"/>
      <c r="C130" s="207"/>
      <c r="D130" s="207"/>
      <c r="E130" s="207"/>
      <c r="F130" s="207"/>
      <c r="G130" s="229"/>
    </row>
    <row r="131" spans="1:7">
      <c r="A131" s="309" t="str">
        <f>"DECK "&amp;RIGHT( A124,2)+1</f>
        <v>DECK 18</v>
      </c>
      <c r="B131" s="309" t="str">
        <f>IF(INDEX(J$13:J$53,MATCH($G131,$I$13:$I$53,0))="","",INDEX(J$13:J$53,MATCH($G131,$I$13:$I$53,0)))</f>
        <v>CHASSEUR D</v>
      </c>
      <c r="C131" s="309" t="str">
        <f>IF(INDEX(K$13:K$53,MATCH($G131,$I$13:$I$53,0))="","",INDEX(K$13:K$53,MATCH($G131,$I$13:$I$53,0)))</f>
        <v>ARLEQUIN</v>
      </c>
      <c r="D131" s="309" t="str">
        <f>IF(INDEX(L$13:L$53,MATCH($G131,$I$13:$I$53,0))="","",INDEX(L$13:L$53,MATCH($G131,$I$13:$I$53,0)))</f>
        <v>DRYADE</v>
      </c>
      <c r="E131" s="309" t="str">
        <f>IF(INDEX(M$13:M$53,MATCH($G131,$I$13:$I$53,0))="","",INDEX(M$13:M$53,MATCH($G131,$I$13:$I$53,0)))</f>
        <v>EPEE</v>
      </c>
      <c r="F131" s="309" t="str">
        <f>IF(INDEX(N$13:N$53,MATCH($G131,$I$13:$I$53,0))="","",INDEX(N$13:N$53,MATCH($G131,$I$13:$I$53,0)))</f>
        <v>INVOCATEUR</v>
      </c>
      <c r="G131" s="309">
        <f>G124+1</f>
        <v>18</v>
      </c>
    </row>
    <row r="132" spans="1:7">
      <c r="A132" s="310" t="s">
        <v>154</v>
      </c>
      <c r="B132" s="310" t="str">
        <f>IF(INDEX(O$13:O$53,MATCH($G131,$I$13:$I$53,0))="","",INDEX(O$13:O$53,MATCH($G131,$I$13:$I$53,0)))</f>
        <v>G / G</v>
      </c>
      <c r="C132" s="310" t="str">
        <f>IF(INDEX(P$13:P$53,MATCH($G131,$I$13:$I$53,0))="","",INDEX(P$13:P$53,MATCH($G131,$I$13:$I$53,0)))</f>
        <v>G / G</v>
      </c>
      <c r="D132" s="310" t="str">
        <f>IF(INDEX(Q$13:Q$53,MATCH($G131,$I$13:$I$53,0))="","",INDEX(Q$13:Q$53,MATCH($G131,$I$13:$I$53,0)))</f>
        <v>G / D</v>
      </c>
      <c r="E132" s="310" t="str">
        <f>IF(INDEX(R$13:R$53,MATCH($G131,$I$13:$I$53,0))="","",INDEX(R$13:R$53,MATCH($G131,$I$13:$I$53,0)))</f>
        <v>D / D</v>
      </c>
      <c r="F132" s="310" t="str">
        <f>IF(INDEX(S$13:S$53,MATCH($G131,$I$13:$I$53,0))="","",INDEX(S$13:S$53,MATCH($G131,$I$13:$I$53,0)))</f>
        <v>D / D</v>
      </c>
      <c r="G132" s="229"/>
    </row>
    <row r="133" spans="1:7">
      <c r="A133" s="311" t="s">
        <v>115</v>
      </c>
      <c r="B133" s="311" t="str">
        <f>IF(INDEX(T$13:T$53,MATCH($G131,$I$13:$I$53,0))="","",INDEX(T$13:T$53,MATCH($G131,$I$13:$I$53,0)))</f>
        <v>SIRENE</v>
      </c>
      <c r="C133" s="311" t="str">
        <f>IF(INDEX(U$13:U$53,MATCH($G131,$I$13:$I$53,0))="","",INDEX(U$13:U$53,MATCH($G131,$I$13:$I$53,0)))</f>
        <v/>
      </c>
      <c r="D133" s="311" t="str">
        <f>IF(INDEX(V$13:V$53,MATCH($G131,$I$13:$I$53,0))="","",INDEX(V$13:V$53,MATCH($G131,$I$13:$I$53,0)))</f>
        <v/>
      </c>
      <c r="E133" s="315"/>
      <c r="F133" s="316"/>
      <c r="G133" s="229"/>
    </row>
    <row r="134" spans="1:7">
      <c r="A134" s="317" t="s">
        <v>116</v>
      </c>
      <c r="B134" s="317" t="str">
        <f>IF(INDEX(W$13:W$53,MATCH($G131,$I$13:$I$53,0))="","",INDEX(W$13:W$53,MATCH($G131,$I$13:$I$53,0)))</f>
        <v>LANCE DE VITESSE</v>
      </c>
      <c r="C134" s="317"/>
      <c r="D134" s="318"/>
      <c r="E134" s="317" t="str">
        <f>IF(INDEX(X$13:X$53,MATCH($G131,$I$13:$I$53,0))="","",INDEX(X$13:X$53,MATCH($G131,$I$13:$I$53,0)))</f>
        <v>MAGIE</v>
      </c>
      <c r="F134" s="317" t="str">
        <f>IF(INDEX(Y$13:Y$53,MATCH($G131,$I$13:$I$53,0))="","",INDEX(Y$13:Y$53,MATCH($G131,$I$13:$I$53,0)))</f>
        <v>FORET</v>
      </c>
      <c r="G134" s="229"/>
    </row>
    <row r="135" spans="1:7">
      <c r="A135" s="319" t="s">
        <v>117</v>
      </c>
      <c r="B135" s="319" t="str">
        <f>IF(INDEX(Z$13:Z$53,MATCH($G131,$I$13:$I$53,0))="","",INDEX(Z$13:Z$53,MATCH($G131,$I$13:$I$53,0)))</f>
        <v>ROBE DE MAGE</v>
      </c>
      <c r="C135" s="319"/>
      <c r="D135" s="320"/>
      <c r="E135" s="319" t="str">
        <f>IF(INDEX(AA$13:AA$53,MATCH($G131,$I$13:$I$53,0))="","",INDEX(AA$13:AA$53,MATCH($G131,$I$13:$I$53,0)))</f>
        <v>MAGIE</v>
      </c>
      <c r="F135" s="319" t="str">
        <f>IF(INDEX(AB$13:AB$53,MATCH($G131,$I$13:$I$53,0))="","",INDEX(AB$13:AB$53,MATCH($G131,$I$13:$I$53,0)))</f>
        <v>FORET</v>
      </c>
      <c r="G135" s="229"/>
    </row>
    <row r="136" spans="1:7">
      <c r="A136" s="314" t="s">
        <v>118</v>
      </c>
      <c r="B136" s="314" t="str">
        <f>IF(INDEX(AC$13:AC$53,MATCH($G131,$I$13:$I$53,0))="","",INDEX(AC$13:AC$53,MATCH($G131,$I$13:$I$53,0)))</f>
        <v>AMULETTE DE CELERITE</v>
      </c>
      <c r="C136" s="314"/>
      <c r="D136" s="321"/>
      <c r="E136" s="314" t="str">
        <f>IF(INDEX(AD$13:AD$53,MATCH($G131,$I$13:$I$53,0))="","",INDEX(AD$13:AD$53,MATCH($G131,$I$13:$I$53,0)))</f>
        <v>MAGIE</v>
      </c>
      <c r="F136" s="314" t="str">
        <f>IF(INDEX(AE$13:AE$53,MATCH($G131,$I$13:$I$53,0))="","",INDEX(AE$13:AE$53,MATCH($G131,$I$13:$I$53,0)))</f>
        <v>FORET</v>
      </c>
      <c r="G136" s="229"/>
    </row>
    <row r="137" spans="1:7">
      <c r="A137" s="197"/>
      <c r="B137" s="199"/>
      <c r="C137" s="207"/>
      <c r="D137" s="207"/>
      <c r="E137" s="207"/>
      <c r="F137" s="207"/>
      <c r="G137" s="229"/>
    </row>
    <row r="138" spans="1:7">
      <c r="A138" s="309" t="str">
        <f>"DECK "&amp;RIGHT( A131,2)+1</f>
        <v>DECK 19</v>
      </c>
      <c r="B138" s="309" t="str">
        <f>IF(INDEX(J$13:J$53,MATCH($G138,$I$13:$I$53,0))="","",INDEX(J$13:J$53,MATCH($G138,$I$13:$I$53,0)))</f>
        <v>CULTISTE</v>
      </c>
      <c r="C138" s="309" t="str">
        <f>IF(INDEX(K$13:K$53,MATCH($G138,$I$13:$I$53,0))="","",INDEX(K$13:K$53,MATCH($G138,$I$13:$I$53,0)))</f>
        <v>DRYADE</v>
      </c>
      <c r="D138" s="309" t="str">
        <f>IF(INDEX(L$13:L$53,MATCH($G138,$I$13:$I$53,0))="","",INDEX(L$13:L$53,MATCH($G138,$I$13:$I$53,0)))</f>
        <v>ARLEQUIN</v>
      </c>
      <c r="E138" s="309" t="str">
        <f>IF(INDEX(M$13:M$53,MATCH($G138,$I$13:$I$53,0))="","",INDEX(M$13:M$53,MATCH($G138,$I$13:$I$53,0)))</f>
        <v>EPEE</v>
      </c>
      <c r="F138" s="309" t="str">
        <f>IF(INDEX(N$13:N$53,MATCH($G138,$I$13:$I$53,0))="","",INDEX(N$13:N$53,MATCH($G138,$I$13:$I$53,0)))</f>
        <v>INVOCATEUR</v>
      </c>
      <c r="G138" s="309">
        <f>G131+1</f>
        <v>19</v>
      </c>
    </row>
    <row r="139" spans="1:7">
      <c r="A139" s="310" t="s">
        <v>154</v>
      </c>
      <c r="B139" s="310" t="str">
        <f>IF(INDEX(O$13:O$53,MATCH($G138,$I$13:$I$53,0))="","",INDEX(O$13:O$53,MATCH($G138,$I$13:$I$53,0)))</f>
        <v>G / D</v>
      </c>
      <c r="C139" s="310" t="str">
        <f>IF(INDEX(P$13:P$53,MATCH($G138,$I$13:$I$53,0))="","",INDEX(P$13:P$53,MATCH($G138,$I$13:$I$53,0)))</f>
        <v>G / D</v>
      </c>
      <c r="D139" s="310" t="str">
        <f>IF(INDEX(Q$13:Q$53,MATCH($G138,$I$13:$I$53,0))="","",INDEX(Q$13:Q$53,MATCH($G138,$I$13:$I$53,0)))</f>
        <v>G / G</v>
      </c>
      <c r="E139" s="310" t="str">
        <f>IF(INDEX(R$13:R$53,MATCH($G138,$I$13:$I$53,0))="","",INDEX(R$13:R$53,MATCH($G138,$I$13:$I$53,0)))</f>
        <v>D / D</v>
      </c>
      <c r="F139" s="310" t="str">
        <f>IF(INDEX(S$13:S$53,MATCH($G138,$I$13:$I$53,0))="","",INDEX(S$13:S$53,MATCH($G138,$I$13:$I$53,0)))</f>
        <v>D / G</v>
      </c>
      <c r="G139" s="229"/>
    </row>
    <row r="140" spans="1:7">
      <c r="A140" s="311" t="s">
        <v>115</v>
      </c>
      <c r="B140" s="311" t="str">
        <f>IF(INDEX(T$13:T$53,MATCH($G138,$I$13:$I$53,0))="","",INDEX(T$13:T$53,MATCH($G138,$I$13:$I$53,0)))</f>
        <v>GIVRA</v>
      </c>
      <c r="C140" s="311" t="str">
        <f>IF(INDEX(U$13:U$53,MATCH($G138,$I$13:$I$53,0))="","",INDEX(U$13:U$53,MATCH($G138,$I$13:$I$53,0)))</f>
        <v/>
      </c>
      <c r="D140" s="311" t="str">
        <f>IF(INDEX(V$13:V$53,MATCH($G138,$I$13:$I$53,0))="","",INDEX(V$13:V$53,MATCH($G138,$I$13:$I$53,0)))</f>
        <v/>
      </c>
      <c r="E140" s="315"/>
      <c r="F140" s="316"/>
      <c r="G140" s="229"/>
    </row>
    <row r="141" spans="1:7">
      <c r="A141" s="317" t="s">
        <v>116</v>
      </c>
      <c r="B141" s="317" t="str">
        <f>IF(INDEX(W$13:W$53,MATCH($G138,$I$13:$I$53,0))="","",INDEX(W$13:W$53,MATCH($G138,$I$13:$I$53,0)))</f>
        <v>EPEE DE CHEVALIER</v>
      </c>
      <c r="C141" s="317"/>
      <c r="D141" s="318"/>
      <c r="E141" s="317" t="str">
        <f>IF(INDEX(X$13:X$53,MATCH($G138,$I$13:$I$53,0))="","",INDEX(X$13:X$53,MATCH($G138,$I$13:$I$53,0)))</f>
        <v>TENEBRES</v>
      </c>
      <c r="F141" s="317" t="str">
        <f>IF(INDEX(Y$13:Y$53,MATCH($G138,$I$13:$I$53,0))="","",INDEX(Y$13:Y$53,MATCH($G138,$I$13:$I$53,0)))</f>
        <v>FORET</v>
      </c>
      <c r="G141" s="229"/>
    </row>
    <row r="142" spans="1:7">
      <c r="A142" s="319" t="s">
        <v>117</v>
      </c>
      <c r="B142" s="319" t="str">
        <f>IF(INDEX(Z$13:Z$53,MATCH($G138,$I$13:$I$53,0))="","",INDEX(Z$13:Z$53,MATCH($G138,$I$13:$I$53,0)))</f>
        <v>ROBE DE MAGE</v>
      </c>
      <c r="C142" s="319"/>
      <c r="D142" s="320"/>
      <c r="E142" s="319" t="str">
        <f>IF(INDEX(AA$13:AA$53,MATCH($G138,$I$13:$I$53,0))="","",INDEX(AA$13:AA$53,MATCH($G138,$I$13:$I$53,0)))</f>
        <v>TENEBRES</v>
      </c>
      <c r="F142" s="319" t="str">
        <f>IF(INDEX(AB$13:AB$53,MATCH($G138,$I$13:$I$53,0))="","",INDEX(AB$13:AB$53,MATCH($G138,$I$13:$I$53,0)))</f>
        <v>FORET</v>
      </c>
      <c r="G142" s="229"/>
    </row>
    <row r="143" spans="1:7">
      <c r="A143" s="314" t="s">
        <v>118</v>
      </c>
      <c r="B143" s="314" t="str">
        <f>IF(INDEX(AC$13:AC$53,MATCH($G138,$I$13:$I$53,0))="","",INDEX(AC$13:AC$53,MATCH($G138,$I$13:$I$53,0)))</f>
        <v>AMULETTE DE CELERITE</v>
      </c>
      <c r="C143" s="314"/>
      <c r="D143" s="321"/>
      <c r="E143" s="314" t="str">
        <f>IF(INDEX(AD$13:AD$53,MATCH($G138,$I$13:$I$53,0))="","",INDEX(AD$13:AD$53,MATCH($G138,$I$13:$I$53,0)))</f>
        <v>TENEBRES</v>
      </c>
      <c r="F143" s="314" t="str">
        <f>IF(INDEX(AE$13:AE$53,MATCH($G138,$I$13:$I$53,0))="","",INDEX(AE$13:AE$53,MATCH($G138,$I$13:$I$53,0)))</f>
        <v>FORET</v>
      </c>
      <c r="G143" s="229"/>
    </row>
    <row r="144" spans="1:7">
      <c r="A144" s="197"/>
      <c r="B144" s="199"/>
      <c r="C144" s="207"/>
      <c r="D144" s="207"/>
      <c r="E144" s="207"/>
      <c r="F144" s="207"/>
      <c r="G144" s="229"/>
    </row>
    <row r="145" spans="1:7">
      <c r="A145" s="309" t="str">
        <f>"DECK "&amp;RIGHT( A138,2)+1</f>
        <v>DECK 20</v>
      </c>
      <c r="B145" s="309" t="str">
        <f>IF(INDEX(J$13:J$53,MATCH($G145,$I$13:$I$53,0))="","",INDEX(J$13:J$53,MATCH($G145,$I$13:$I$53,0)))</f>
        <v>BANSHEE</v>
      </c>
      <c r="C145" s="309" t="str">
        <f>IF(INDEX(K$13:K$53,MATCH($G145,$I$13:$I$53,0))="","",INDEX(K$13:K$53,MATCH($G145,$I$13:$I$53,0)))</f>
        <v>ELEM. DE TERRE</v>
      </c>
      <c r="D145" s="309" t="str">
        <f>IF(INDEX(L$13:L$53,MATCH($G145,$I$13:$I$53,0))="","",INDEX(L$13:L$53,MATCH($G145,$I$13:$I$53,0)))</f>
        <v>DRYADE</v>
      </c>
      <c r="E145" s="309" t="str">
        <f>IF(INDEX(M$13:M$53,MATCH($G145,$I$13:$I$53,0))="","",INDEX(M$13:M$53,MATCH($G145,$I$13:$I$53,0)))</f>
        <v>PISTOLERO</v>
      </c>
      <c r="F145" s="309" t="str">
        <f>IF(INDEX(N$13:N$53,MATCH($G145,$I$13:$I$53,0))="","",INDEX(N$13:N$53,MATCH($G145,$I$13:$I$53,0)))</f>
        <v>KOBOLD</v>
      </c>
      <c r="G145" s="309">
        <f>G138+1</f>
        <v>20</v>
      </c>
    </row>
    <row r="146" spans="1:7">
      <c r="A146" s="310" t="s">
        <v>154</v>
      </c>
      <c r="B146" s="310" t="str">
        <f>IF(INDEX(O$13:O$53,MATCH($G145,$I$13:$I$53,0))="","",INDEX(O$13:O$53,MATCH($G145,$I$13:$I$53,0)))</f>
        <v>?</v>
      </c>
      <c r="C146" s="310" t="str">
        <f>IF(INDEX(P$13:P$53,MATCH($G145,$I$13:$I$53,0))="","",INDEX(P$13:P$53,MATCH($G145,$I$13:$I$53,0)))</f>
        <v>?</v>
      </c>
      <c r="D146" s="310" t="str">
        <f>IF(INDEX(Q$13:Q$53,MATCH($G145,$I$13:$I$53,0))="","",INDEX(Q$13:Q$53,MATCH($G145,$I$13:$I$53,0)))</f>
        <v>?</v>
      </c>
      <c r="E146" s="310" t="str">
        <f>IF(INDEX(R$13:R$53,MATCH($G145,$I$13:$I$53,0))="","",INDEX(R$13:R$53,MATCH($G145,$I$13:$I$53,0)))</f>
        <v>?</v>
      </c>
      <c r="F146" s="310" t="str">
        <f>IF(INDEX(S$13:S$53,MATCH($G145,$I$13:$I$53,0))="","",INDEX(S$13:S$53,MATCH($G145,$I$13:$I$53,0)))</f>
        <v>?</v>
      </c>
      <c r="G146" s="229"/>
    </row>
    <row r="147" spans="1:7">
      <c r="A147" s="311" t="s">
        <v>115</v>
      </c>
      <c r="B147" s="311" t="str">
        <f>IF(INDEX(T$13:T$53,MATCH($G145,$I$13:$I$53,0))="","",INDEX(T$13:T$53,MATCH($G145,$I$13:$I$53,0)))</f>
        <v>SIRENE</v>
      </c>
      <c r="C147" s="311" t="str">
        <f>IF(INDEX(U$13:U$53,MATCH($G145,$I$13:$I$53,0))="","",INDEX(U$13:U$53,MATCH($G145,$I$13:$I$53,0)))</f>
        <v/>
      </c>
      <c r="D147" s="311" t="str">
        <f>IF(INDEX(V$13:V$53,MATCH($G145,$I$13:$I$53,0))="","",INDEX(V$13:V$53,MATCH($G145,$I$13:$I$53,0)))</f>
        <v/>
      </c>
      <c r="E147" s="315"/>
      <c r="F147" s="316"/>
      <c r="G147" s="229"/>
    </row>
    <row r="148" spans="1:7">
      <c r="A148" s="317" t="s">
        <v>116</v>
      </c>
      <c r="B148" s="317" t="str">
        <f>IF(INDEX(W$13:W$53,MATCH($G145,$I$13:$I$53,0))="","",INDEX(W$13:W$53,MATCH($G145,$I$13:$I$53,0)))</f>
        <v>?</v>
      </c>
      <c r="C148" s="317"/>
      <c r="D148" s="318"/>
      <c r="E148" s="317" t="str">
        <f>IF(INDEX(X$13:X$53,MATCH($G145,$I$13:$I$53,0))="","",INDEX(X$13:X$53,MATCH($G145,$I$13:$I$53,0)))</f>
        <v>?</v>
      </c>
      <c r="F148" s="317" t="str">
        <f>IF(INDEX(Y$13:Y$53,MATCH($G145,$I$13:$I$53,0))="","",INDEX(Y$13:Y$53,MATCH($G145,$I$13:$I$53,0)))</f>
        <v>?</v>
      </c>
      <c r="G148" s="229"/>
    </row>
    <row r="149" spans="1:7">
      <c r="A149" s="319" t="s">
        <v>117</v>
      </c>
      <c r="B149" s="319" t="str">
        <f>IF(INDEX(Z$13:Z$53,MATCH($G145,$I$13:$I$53,0))="","",INDEX(Z$13:Z$53,MATCH($G145,$I$13:$I$53,0)))</f>
        <v>?</v>
      </c>
      <c r="C149" s="319"/>
      <c r="D149" s="320"/>
      <c r="E149" s="319" t="str">
        <f>IF(INDEX(AA$13:AA$53,MATCH($G145,$I$13:$I$53,0))="","",INDEX(AA$13:AA$53,MATCH($G145,$I$13:$I$53,0)))</f>
        <v>?</v>
      </c>
      <c r="F149" s="319" t="str">
        <f>IF(INDEX(AB$13:AB$53,MATCH($G145,$I$13:$I$53,0))="","",INDEX(AB$13:AB$53,MATCH($G145,$I$13:$I$53,0)))</f>
        <v>?</v>
      </c>
      <c r="G149" s="229"/>
    </row>
    <row r="150" spans="1:7">
      <c r="A150" s="314" t="s">
        <v>118</v>
      </c>
      <c r="B150" s="314" t="str">
        <f>IF(INDEX(AC$13:AC$53,MATCH($G145,$I$13:$I$53,0))="","",INDEX(AC$13:AC$53,MATCH($G145,$I$13:$I$53,0)))</f>
        <v>?</v>
      </c>
      <c r="C150" s="314"/>
      <c r="D150" s="321"/>
      <c r="E150" s="314" t="str">
        <f>IF(INDEX(AD$13:AD$53,MATCH($G145,$I$13:$I$53,0))="","",INDEX(AD$13:AD$53,MATCH($G145,$I$13:$I$53,0)))</f>
        <v>?</v>
      </c>
      <c r="F150" s="314" t="str">
        <f>IF(INDEX(AE$13:AE$53,MATCH($G145,$I$13:$I$53,0))="","",INDEX(AE$13:AE$53,MATCH($G145,$I$13:$I$53,0)))</f>
        <v>?</v>
      </c>
      <c r="G150" s="229"/>
    </row>
    <row r="151" spans="1:7">
      <c r="A151" s="200"/>
      <c r="B151" s="200"/>
      <c r="C151" s="200"/>
      <c r="D151" s="200"/>
      <c r="E151" s="200"/>
      <c r="F151" s="200"/>
      <c r="G151" s="229"/>
    </row>
    <row r="152" spans="1:7">
      <c r="A152" s="309" t="str">
        <f>"DECK "&amp;RIGHT( A145,2)+1</f>
        <v>DECK 21</v>
      </c>
      <c r="B152" s="309" t="str">
        <f>IF(INDEX(J$13:J$53,MATCH($G152,$I$13:$I$53,0))="","",INDEX(J$13:J$53,MATCH($G152,$I$13:$I$53,0)))</f>
        <v>PHENIX</v>
      </c>
      <c r="C152" s="309" t="str">
        <f>IF(INDEX(K$13:K$53,MATCH($G152,$I$13:$I$53,0))="","",INDEX(K$13:K$53,MATCH($G152,$I$13:$I$53,0)))</f>
        <v>MIME</v>
      </c>
      <c r="D152" s="309" t="str">
        <f>IF(INDEX(L$13:L$53,MATCH($G152,$I$13:$I$53,0))="","",INDEX(L$13:L$53,MATCH($G152,$I$13:$I$53,0)))</f>
        <v>DEMONOLOGUE</v>
      </c>
      <c r="E152" s="309" t="str">
        <f>IF(INDEX(M$13:M$53,MATCH($G152,$I$13:$I$53,0))="","",INDEX(M$13:M$53,MATCH($G152,$I$13:$I$53,0)))</f>
        <v>KOBOLD</v>
      </c>
      <c r="F152" s="309" t="str">
        <f>IF(INDEX(N$13:N$53,MATCH($G152,$I$13:$I$53,0))="","",INDEX(N$13:N$53,MATCH($G152,$I$13:$I$53,0)))</f>
        <v>INVOCATEUR</v>
      </c>
      <c r="G152" s="309">
        <f>G145+1</f>
        <v>21</v>
      </c>
    </row>
    <row r="153" spans="1:7">
      <c r="A153" s="310" t="s">
        <v>154</v>
      </c>
      <c r="B153" s="310" t="str">
        <f>IF(INDEX(O$13:O$53,MATCH($G152,$I$13:$I$53,0))="","",INDEX(O$13:O$53,MATCH($G152,$I$13:$I$53,0)))</f>
        <v>D / G</v>
      </c>
      <c r="C153" s="310">
        <f>IF(INDEX(P$13:P$53,MATCH($G152,$I$13:$I$53,0))="","",INDEX(P$13:P$53,MATCH($G152,$I$13:$I$53,0)))</f>
        <v>0</v>
      </c>
      <c r="D153" s="310" t="str">
        <f>IF(INDEX(Q$13:Q$53,MATCH($G152,$I$13:$I$53,0))="","",INDEX(Q$13:Q$53,MATCH($G152,$I$13:$I$53,0)))</f>
        <v>G / G</v>
      </c>
      <c r="E153" s="310" t="str">
        <f>IF(INDEX(R$13:R$53,MATCH($G152,$I$13:$I$53,0))="","",INDEX(R$13:R$53,MATCH($G152,$I$13:$I$53,0)))</f>
        <v>G / G</v>
      </c>
      <c r="F153" s="310" t="str">
        <f>IF(INDEX(S$13:S$53,MATCH($G152,$I$13:$I$53,0))="","",INDEX(S$13:S$53,MATCH($G152,$I$13:$I$53,0)))</f>
        <v>G / G</v>
      </c>
      <c r="G153" s="229"/>
    </row>
    <row r="154" spans="1:7">
      <c r="A154" s="311" t="s">
        <v>115</v>
      </c>
      <c r="B154" s="311" t="str">
        <f>IF(INDEX(T$13:T$53,MATCH($G152,$I$13:$I$53,0))="","",INDEX(T$13:T$53,MATCH($G152,$I$13:$I$53,0)))</f>
        <v>MARI</v>
      </c>
      <c r="C154" s="311" t="str">
        <f>IF(INDEX(U$13:U$53,MATCH($G152,$I$13:$I$53,0))="","",INDEX(U$13:U$53,MATCH($G152,$I$13:$I$53,0)))</f>
        <v/>
      </c>
      <c r="D154" s="311" t="str">
        <f>IF(INDEX(V$13:V$53,MATCH($G152,$I$13:$I$53,0))="","",INDEX(V$13:V$53,MATCH($G152,$I$13:$I$53,0)))</f>
        <v/>
      </c>
      <c r="E154" s="315"/>
      <c r="F154" s="316"/>
      <c r="G154" s="229"/>
    </row>
    <row r="155" spans="1:7">
      <c r="A155" s="317" t="s">
        <v>116</v>
      </c>
      <c r="B155" s="317" t="str">
        <f>IF(INDEX(W$13:W$53,MATCH($G152,$I$13:$I$53,0))="","",INDEX(W$13:W$53,MATCH($G152,$I$13:$I$53,0)))</f>
        <v>EPEE DE CHEVALIER</v>
      </c>
      <c r="C155" s="317"/>
      <c r="D155" s="318"/>
      <c r="E155" s="317" t="str">
        <f>IF(INDEX(X$13:X$53,MATCH($G152,$I$13:$I$53,0))="","",INDEX(X$13:X$53,MATCH($G152,$I$13:$I$53,0)))</f>
        <v>FORET</v>
      </c>
      <c r="F155" s="317" t="str">
        <f>IF(INDEX(Y$13:Y$53,MATCH($G152,$I$13:$I$53,0))="","",INDEX(Y$13:Y$53,MATCH($G152,$I$13:$I$53,0)))</f>
        <v>TENEBRES</v>
      </c>
      <c r="G155" s="229"/>
    </row>
    <row r="156" spans="1:7">
      <c r="A156" s="319" t="s">
        <v>117</v>
      </c>
      <c r="B156" s="319" t="str">
        <f>IF(INDEX(Z$13:Z$53,MATCH($G152,$I$13:$I$53,0))="","",INDEX(Z$13:Z$53,MATCH($G152,$I$13:$I$53,0)))</f>
        <v>COTTE DE MAILLES</v>
      </c>
      <c r="C156" s="319"/>
      <c r="D156" s="320"/>
      <c r="E156" s="319" t="str">
        <f>IF(INDEX(AA$13:AA$53,MATCH($G152,$I$13:$I$53,0))="","",INDEX(AA$13:AA$53,MATCH($G152,$I$13:$I$53,0)))</f>
        <v>FORET</v>
      </c>
      <c r="F156" s="319" t="str">
        <f>IF(INDEX(AB$13:AB$53,MATCH($G152,$I$13:$I$53,0))="","",INDEX(AB$13:AB$53,MATCH($G152,$I$13:$I$53,0)))</f>
        <v>TENEBRES</v>
      </c>
      <c r="G156" s="229"/>
    </row>
    <row r="157" spans="1:7">
      <c r="A157" s="314" t="s">
        <v>118</v>
      </c>
      <c r="B157" s="314" t="str">
        <f>IF(INDEX(AC$13:AC$53,MATCH($G152,$I$13:$I$53,0))="","",INDEX(AC$13:AC$53,MATCH($G152,$I$13:$I$53,0)))</f>
        <v>AMULETTE DE CELERITE</v>
      </c>
      <c r="C157" s="314"/>
      <c r="D157" s="321"/>
      <c r="E157" s="314" t="str">
        <f>IF(INDEX(AD$13:AD$53,MATCH($G152,$I$13:$I$53,0))="","",INDEX(AD$13:AD$53,MATCH($G152,$I$13:$I$53,0)))</f>
        <v>FORET</v>
      </c>
      <c r="F157" s="314" t="str">
        <f>IF(INDEX(AE$13:AE$53,MATCH($G152,$I$13:$I$53,0))="","",INDEX(AE$13:AE$53,MATCH($G152,$I$13:$I$53,0)))</f>
        <v>TENEBRES</v>
      </c>
      <c r="G157" s="229"/>
    </row>
    <row r="158" spans="1:7">
      <c r="A158" s="197"/>
      <c r="B158" s="199"/>
      <c r="C158" s="207"/>
      <c r="D158" s="207"/>
      <c r="E158" s="207"/>
      <c r="F158" s="207"/>
      <c r="G158" s="229"/>
    </row>
    <row r="159" spans="1:7">
      <c r="A159" s="309" t="str">
        <f>"DECK "&amp;RIGHT( A152,2)+1</f>
        <v>DECK 22</v>
      </c>
      <c r="B159" s="309" t="str">
        <f>IF(INDEX(J$13:J$53,MATCH($G159,$I$13:$I$53,0))="","",INDEX(J$13:J$53,MATCH($G159,$I$13:$I$53,0)))</f>
        <v>FRANKY &amp; STEIN</v>
      </c>
      <c r="C159" s="309" t="str">
        <f>IF(INDEX(K$13:K$53,MATCH($G159,$I$13:$I$53,0))="","",INDEX(K$13:K$53,MATCH($G159,$I$13:$I$53,0)))</f>
        <v>MIME</v>
      </c>
      <c r="D159" s="309" t="str">
        <f>IF(INDEX(L$13:L$53,MATCH($G159,$I$13:$I$53,0))="","",INDEX(L$13:L$53,MATCH($G159,$I$13:$I$53,0)))</f>
        <v>DEMONOLOGUE</v>
      </c>
      <c r="E159" s="309" t="str">
        <f>IF(INDEX(M$13:M$53,MATCH($G159,$I$13:$I$53,0))="","",INDEX(M$13:M$53,MATCH($G159,$I$13:$I$53,0)))</f>
        <v>SORCIERE</v>
      </c>
      <c r="F159" s="309" t="str">
        <f>IF(INDEX(N$13:N$53,MATCH($G159,$I$13:$I$53,0))="","",INDEX(N$13:N$53,MATCH($G159,$I$13:$I$53,0)))</f>
        <v>GEL</v>
      </c>
      <c r="G159" s="309">
        <f>G152+1</f>
        <v>22</v>
      </c>
    </row>
    <row r="160" spans="1:7">
      <c r="A160" s="310" t="s">
        <v>154</v>
      </c>
      <c r="B160" s="310" t="str">
        <f>IF(INDEX(O$13:O$53,MATCH($G159,$I$13:$I$53,0))="","",INDEX(O$13:O$53,MATCH($G159,$I$13:$I$53,0)))</f>
        <v>?</v>
      </c>
      <c r="C160" s="310">
        <f>IF(INDEX(P$13:P$53,MATCH($G159,$I$13:$I$53,0))="","",INDEX(P$13:P$53,MATCH($G159,$I$13:$I$53,0)))</f>
        <v>0</v>
      </c>
      <c r="D160" s="310" t="str">
        <f>IF(INDEX(Q$13:Q$53,MATCH($G159,$I$13:$I$53,0))="","",INDEX(Q$13:Q$53,MATCH($G159,$I$13:$I$53,0)))</f>
        <v>?</v>
      </c>
      <c r="E160" s="310" t="str">
        <f>IF(INDEX(R$13:R$53,MATCH($G159,$I$13:$I$53,0))="","",INDEX(R$13:R$53,MATCH($G159,$I$13:$I$53,0)))</f>
        <v>?</v>
      </c>
      <c r="F160" s="310" t="str">
        <f>IF(INDEX(S$13:S$53,MATCH($G159,$I$13:$I$53,0))="","",INDEX(S$13:S$53,MATCH($G159,$I$13:$I$53,0)))</f>
        <v>?</v>
      </c>
      <c r="G160" s="229"/>
    </row>
    <row r="161" spans="1:7">
      <c r="A161" s="311" t="s">
        <v>115</v>
      </c>
      <c r="B161" s="311" t="str">
        <f>IF(INDEX(T$13:T$53,MATCH($G159,$I$13:$I$53,0))="","",INDEX(T$13:T$53,MATCH($G159,$I$13:$I$53,0)))</f>
        <v>MARI</v>
      </c>
      <c r="C161" s="311" t="str">
        <f>IF(INDEX(U$13:U$53,MATCH($G159,$I$13:$I$53,0))="","",INDEX(U$13:U$53,MATCH($G159,$I$13:$I$53,0)))</f>
        <v/>
      </c>
      <c r="D161" s="311" t="str">
        <f>IF(INDEX(V$13:V$53,MATCH($G159,$I$13:$I$53,0))="","",INDEX(V$13:V$53,MATCH($G159,$I$13:$I$53,0)))</f>
        <v/>
      </c>
      <c r="E161" s="315"/>
      <c r="F161" s="316"/>
      <c r="G161" s="229"/>
    </row>
    <row r="162" spans="1:7">
      <c r="A162" s="317" t="s">
        <v>116</v>
      </c>
      <c r="B162" s="317" t="str">
        <f>IF(INDEX(W$13:W$53,MATCH($G159,$I$13:$I$53,0))="","",INDEX(W$13:W$53,MATCH($G159,$I$13:$I$53,0)))</f>
        <v>?</v>
      </c>
      <c r="C162" s="317"/>
      <c r="D162" s="318"/>
      <c r="E162" s="317" t="str">
        <f>IF(INDEX(X$13:X$53,MATCH($G159,$I$13:$I$53,0))="","",INDEX(X$13:X$53,MATCH($G159,$I$13:$I$53,0)))</f>
        <v>?</v>
      </c>
      <c r="F162" s="317" t="str">
        <f>IF(INDEX(Y$13:Y$53,MATCH($G159,$I$13:$I$53,0))="","",INDEX(Y$13:Y$53,MATCH($G159,$I$13:$I$53,0)))</f>
        <v>?</v>
      </c>
      <c r="G162" s="229"/>
    </row>
    <row r="163" spans="1:7">
      <c r="A163" s="319" t="s">
        <v>117</v>
      </c>
      <c r="B163" s="319" t="str">
        <f>IF(INDEX(Z$13:Z$53,MATCH($G159,$I$13:$I$53,0))="","",INDEX(Z$13:Z$53,MATCH($G159,$I$13:$I$53,0)))</f>
        <v>?</v>
      </c>
      <c r="C163" s="319"/>
      <c r="D163" s="320"/>
      <c r="E163" s="319" t="str">
        <f>IF(INDEX(AA$13:AA$53,MATCH($G159,$I$13:$I$53,0))="","",INDEX(AA$13:AA$53,MATCH($G159,$I$13:$I$53,0)))</f>
        <v>?</v>
      </c>
      <c r="F163" s="319" t="str">
        <f>IF(INDEX(AB$13:AB$53,MATCH($G159,$I$13:$I$53,0))="","",INDEX(AB$13:AB$53,MATCH($G159,$I$13:$I$53,0)))</f>
        <v>?</v>
      </c>
      <c r="G163" s="229"/>
    </row>
    <row r="164" spans="1:7">
      <c r="A164" s="314" t="s">
        <v>118</v>
      </c>
      <c r="B164" s="314" t="str">
        <f>IF(INDEX(AC$13:AC$53,MATCH($G159,$I$13:$I$53,0))="","",INDEX(AC$13:AC$53,MATCH($G159,$I$13:$I$53,0)))</f>
        <v>?</v>
      </c>
      <c r="C164" s="314"/>
      <c r="D164" s="321"/>
      <c r="E164" s="314" t="str">
        <f>IF(INDEX(AD$13:AD$53,MATCH($G159,$I$13:$I$53,0))="","",INDEX(AD$13:AD$53,MATCH($G159,$I$13:$I$53,0)))</f>
        <v>?</v>
      </c>
      <c r="F164" s="314" t="str">
        <f>IF(INDEX(AE$13:AE$53,MATCH($G159,$I$13:$I$53,0))="","",INDEX(AE$13:AE$53,MATCH($G159,$I$13:$I$53,0)))</f>
        <v>?</v>
      </c>
      <c r="G164" s="229"/>
    </row>
    <row r="165" spans="1:7">
      <c r="A165" s="197"/>
      <c r="B165" s="199"/>
      <c r="C165" s="207"/>
      <c r="D165" s="207"/>
      <c r="E165" s="207"/>
      <c r="F165" s="207"/>
      <c r="G165" s="229"/>
    </row>
    <row r="166" spans="1:7">
      <c r="A166" s="309" t="str">
        <f>"DECK "&amp;RIGHT( A159,2)+1</f>
        <v>DECK 23</v>
      </c>
      <c r="B166" s="309" t="str">
        <f>IF(INDEX(J$13:J$53,MATCH($G166,$I$13:$I$53,0))="","",INDEX(J$13:J$53,MATCH($G166,$I$13:$I$53,0)))</f>
        <v>GENIE</v>
      </c>
      <c r="C166" s="309" t="str">
        <f>IF(INDEX(K$13:K$53,MATCH($G166,$I$13:$I$53,0))="","",INDEX(K$13:K$53,MATCH($G166,$I$13:$I$53,0)))</f>
        <v>CLOWN</v>
      </c>
      <c r="D166" s="309" t="str">
        <f>IF(INDEX(L$13:L$53,MATCH($G166,$I$13:$I$53,0))="","",INDEX(L$13:L$53,MATCH($G166,$I$13:$I$53,0)))</f>
        <v>BAGARREUR</v>
      </c>
      <c r="E166" s="309" t="str">
        <f>IF(INDEX(M$13:M$53,MATCH($G166,$I$13:$I$53,0))="","",INDEX(M$13:M$53,MATCH($G166,$I$13:$I$53,0)))</f>
        <v>PISTOLERO</v>
      </c>
      <c r="F166" s="309" t="str">
        <f>IF(INDEX(N$13:N$53,MATCH($G166,$I$13:$I$53,0))="","",INDEX(N$13:N$53,MATCH($G166,$I$13:$I$53,0)))</f>
        <v>KOBOLD</v>
      </c>
      <c r="G166" s="309">
        <f>G159+1</f>
        <v>23</v>
      </c>
    </row>
    <row r="167" spans="1:7">
      <c r="A167" s="310" t="s">
        <v>154</v>
      </c>
      <c r="B167" s="310" t="str">
        <f>IF(INDEX(O$13:O$53,MATCH($G166,$I$13:$I$53,0))="","",INDEX(O$13:O$53,MATCH($G166,$I$13:$I$53,0)))</f>
        <v>G / G</v>
      </c>
      <c r="C167" s="310">
        <f>IF(INDEX(P$13:P$53,MATCH($G166,$I$13:$I$53,0))="","",INDEX(P$13:P$53,MATCH($G166,$I$13:$I$53,0)))</f>
        <v>0</v>
      </c>
      <c r="D167" s="310" t="str">
        <f>IF(INDEX(Q$13:Q$53,MATCH($G166,$I$13:$I$53,0))="","",INDEX(Q$13:Q$53,MATCH($G166,$I$13:$I$53,0)))</f>
        <v>G / D</v>
      </c>
      <c r="E167" s="310" t="str">
        <f>IF(INDEX(R$13:R$53,MATCH($G166,$I$13:$I$53,0))="","",INDEX(R$13:R$53,MATCH($G166,$I$13:$I$53,0)))</f>
        <v>G / D</v>
      </c>
      <c r="F167" s="310" t="str">
        <f>IF(INDEX(S$13:S$53,MATCH($G166,$I$13:$I$53,0))="","",INDEX(S$13:S$53,MATCH($G166,$I$13:$I$53,0)))</f>
        <v>G / G</v>
      </c>
      <c r="G167" s="229"/>
    </row>
    <row r="168" spans="1:7">
      <c r="A168" s="311" t="s">
        <v>115</v>
      </c>
      <c r="B168" s="311" t="str">
        <f>IF(INDEX(T$13:T$53,MATCH($G166,$I$13:$I$53,0))="","",INDEX(T$13:T$53,MATCH($G166,$I$13:$I$53,0)))</f>
        <v>SIRENE</v>
      </c>
      <c r="C168" s="311" t="str">
        <f>IF(INDEX(U$13:U$53,MATCH($G166,$I$13:$I$53,0))="","",INDEX(U$13:U$53,MATCH($G166,$I$13:$I$53,0)))</f>
        <v/>
      </c>
      <c r="D168" s="311" t="str">
        <f>IF(INDEX(V$13:V$53,MATCH($G166,$I$13:$I$53,0))="","",INDEX(V$13:V$53,MATCH($G166,$I$13:$I$53,0)))</f>
        <v/>
      </c>
      <c r="E168" s="315"/>
      <c r="F168" s="316"/>
      <c r="G168" s="229"/>
    </row>
    <row r="169" spans="1:7">
      <c r="A169" s="317" t="s">
        <v>116</v>
      </c>
      <c r="B169" s="317" t="str">
        <f>IF(INDEX(W$13:W$53,MATCH($G166,$I$13:$I$53,0))="","",INDEX(W$13:W$53,MATCH($G166,$I$13:$I$53,0)))</f>
        <v>ARC DE MAITRE</v>
      </c>
      <c r="C169" s="317"/>
      <c r="D169" s="318"/>
      <c r="E169" s="317" t="str">
        <f>IF(INDEX(X$13:X$53,MATCH($G166,$I$13:$I$53,0))="","",INDEX(X$13:X$53,MATCH($G166,$I$13:$I$53,0)))</f>
        <v>MAGIE</v>
      </c>
      <c r="F169" s="317" t="str">
        <f>IF(INDEX(Y$13:Y$53,MATCH($G166,$I$13:$I$53,0))="","",INDEX(Y$13:Y$53,MATCH($G166,$I$13:$I$53,0)))</f>
        <v>TENEBRES</v>
      </c>
      <c r="G169" s="229"/>
    </row>
    <row r="170" spans="1:7">
      <c r="A170" s="319" t="s">
        <v>117</v>
      </c>
      <c r="B170" s="319" t="str">
        <f>IF(INDEX(Z$13:Z$53,MATCH($G166,$I$13:$I$53,0))="","",INDEX(Z$13:Z$53,MATCH($G166,$I$13:$I$53,0)))</f>
        <v>COTTE DE MAILLES</v>
      </c>
      <c r="C170" s="319"/>
      <c r="D170" s="320"/>
      <c r="E170" s="319" t="str">
        <f>IF(INDEX(AA$13:AA$53,MATCH($G166,$I$13:$I$53,0))="","",INDEX(AA$13:AA$53,MATCH($G166,$I$13:$I$53,0)))</f>
        <v>TECHNO</v>
      </c>
      <c r="F170" s="319" t="str">
        <f>IF(INDEX(AB$13:AB$53,MATCH($G166,$I$13:$I$53,0))="","",INDEX(AB$13:AB$53,MATCH($G166,$I$13:$I$53,0)))</f>
        <v>TENEBRES</v>
      </c>
      <c r="G170" s="229"/>
    </row>
    <row r="171" spans="1:7">
      <c r="A171" s="314" t="s">
        <v>118</v>
      </c>
      <c r="B171" s="314" t="str">
        <f>IF(INDEX(AC$13:AC$53,MATCH($G166,$I$13:$I$53,0))="","",INDEX(AC$13:AC$53,MATCH($G166,$I$13:$I$53,0)))</f>
        <v>AMULETTE DE CELERITE</v>
      </c>
      <c r="C171" s="314"/>
      <c r="D171" s="321"/>
      <c r="E171" s="314" t="str">
        <f>IF(INDEX(AD$13:AD$53,MATCH($G166,$I$13:$I$53,0))="","",INDEX(AD$13:AD$53,MATCH($G166,$I$13:$I$53,0)))</f>
        <v>MAGIE</v>
      </c>
      <c r="F171" s="314" t="str">
        <f>IF(INDEX(AE$13:AE$53,MATCH($G166,$I$13:$I$53,0))="","",INDEX(AE$13:AE$53,MATCH($G166,$I$13:$I$53,0)))</f>
        <v>TENEBRES</v>
      </c>
      <c r="G171" s="229"/>
    </row>
    <row r="172" spans="1:7">
      <c r="A172" s="197"/>
      <c r="B172" s="199"/>
      <c r="C172" s="207"/>
      <c r="D172" s="207"/>
      <c r="E172" s="207"/>
      <c r="F172" s="207"/>
      <c r="G172" s="229"/>
    </row>
    <row r="173" spans="1:7">
      <c r="A173" s="309" t="str">
        <f>"DECK "&amp;RIGHT( A166,2)+1</f>
        <v>DECK 24</v>
      </c>
      <c r="B173" s="309" t="str">
        <f>IF(INDEX(J$13:J$53,MATCH($G173,$I$13:$I$53,0))="","",INDEX(J$13:J$53,MATCH($G173,$I$13:$I$53,0)))</f>
        <v>METEORE</v>
      </c>
      <c r="C173" s="309" t="str">
        <f>IF(INDEX(K$13:K$53,MATCH($G173,$I$13:$I$53,0))="","",INDEX(K$13:K$53,MATCH($G173,$I$13:$I$53,0)))</f>
        <v>MINOTAURE</v>
      </c>
      <c r="D173" s="309" t="str">
        <f>IF(INDEX(L$13:L$53,MATCH($G173,$I$13:$I$53,0))="","",INDEX(L$13:L$53,MATCH($G173,$I$13:$I$53,0)))</f>
        <v>DEMONOLOGUE</v>
      </c>
      <c r="E173" s="309" t="str">
        <f>IF(INDEX(M$13:M$53,MATCH($G173,$I$13:$I$53,0))="","",INDEX(M$13:M$53,MATCH($G173,$I$13:$I$53,0)))</f>
        <v>MAGE PORTAIL</v>
      </c>
      <c r="F173" s="309" t="str">
        <f>IF(INDEX(N$13:N$53,MATCH($G173,$I$13:$I$53,0))="","",INDEX(N$13:N$53,MATCH($G173,$I$13:$I$53,0)))</f>
        <v>GEL</v>
      </c>
      <c r="G173" s="309">
        <f>G166+1</f>
        <v>24</v>
      </c>
    </row>
    <row r="174" spans="1:7">
      <c r="A174" s="310" t="s">
        <v>154</v>
      </c>
      <c r="B174" s="310" t="str">
        <f>IF(INDEX(O$13:O$53,MATCH($G173,$I$13:$I$53,0))="","",INDEX(O$13:O$53,MATCH($G173,$I$13:$I$53,0)))</f>
        <v>?</v>
      </c>
      <c r="C174" s="310" t="str">
        <f>IF(INDEX(P$13:P$53,MATCH($G173,$I$13:$I$53,0))="","",INDEX(P$13:P$53,MATCH($G173,$I$13:$I$53,0)))</f>
        <v>D / D</v>
      </c>
      <c r="D174" s="310" t="str">
        <f>IF(INDEX(Q$13:Q$53,MATCH($G173,$I$13:$I$53,0))="","",INDEX(Q$13:Q$53,MATCH($G173,$I$13:$I$53,0)))</f>
        <v>?</v>
      </c>
      <c r="E174" s="310" t="str">
        <f>IF(INDEX(R$13:R$53,MATCH($G173,$I$13:$I$53,0))="","",INDEX(R$13:R$53,MATCH($G173,$I$13:$I$53,0)))</f>
        <v>?</v>
      </c>
      <c r="F174" s="310" t="str">
        <f>IF(INDEX(S$13:S$53,MATCH($G173,$I$13:$I$53,0))="","",INDEX(S$13:S$53,MATCH($G173,$I$13:$I$53,0)))</f>
        <v>?</v>
      </c>
      <c r="G174" s="229"/>
    </row>
    <row r="175" spans="1:7">
      <c r="A175" s="311" t="s">
        <v>115</v>
      </c>
      <c r="B175" s="311" t="str">
        <f>IF(INDEX(T$13:T$53,MATCH($G173,$I$13:$I$53,0))="","",INDEX(T$13:T$53,MATCH($G173,$I$13:$I$53,0)))</f>
        <v>NECRO</v>
      </c>
      <c r="C175" s="311" t="str">
        <f>IF(INDEX(U$13:U$53,MATCH($G173,$I$13:$I$53,0))="","",INDEX(U$13:U$53,MATCH($G173,$I$13:$I$53,0)))</f>
        <v/>
      </c>
      <c r="D175" s="311" t="str">
        <f>IF(INDEX(V$13:V$53,MATCH($G173,$I$13:$I$53,0))="","",INDEX(V$13:V$53,MATCH($G173,$I$13:$I$53,0)))</f>
        <v/>
      </c>
      <c r="E175" s="315"/>
      <c r="F175" s="316"/>
      <c r="G175" s="229"/>
    </row>
    <row r="176" spans="1:7">
      <c r="A176" s="317" t="s">
        <v>116</v>
      </c>
      <c r="B176" s="317" t="str">
        <f>IF(INDEX(W$13:W$53,MATCH($G173,$I$13:$I$53,0))="","",INDEX(W$13:W$53,MATCH($G173,$I$13:$I$53,0)))</f>
        <v>?</v>
      </c>
      <c r="C176" s="317"/>
      <c r="D176" s="318"/>
      <c r="E176" s="317" t="str">
        <f>IF(INDEX(X$13:X$53,MATCH($G173,$I$13:$I$53,0))="","",INDEX(X$13:X$53,MATCH($G173,$I$13:$I$53,0)))</f>
        <v>MAGIE</v>
      </c>
      <c r="F176" s="317" t="str">
        <f>IF(INDEX(Y$13:Y$53,MATCH($G173,$I$13:$I$53,0))="","",INDEX(Y$13:Y$53,MATCH($G173,$I$13:$I$53,0)))</f>
        <v>TENEBRES</v>
      </c>
      <c r="G176" s="229"/>
    </row>
    <row r="177" spans="1:7">
      <c r="A177" s="319" t="s">
        <v>117</v>
      </c>
      <c r="B177" s="319" t="str">
        <f>IF(INDEX(Z$13:Z$53,MATCH($G173,$I$13:$I$53,0))="","",INDEX(Z$13:Z$53,MATCH($G173,$I$13:$I$53,0)))</f>
        <v>?</v>
      </c>
      <c r="C177" s="319"/>
      <c r="D177" s="320"/>
      <c r="E177" s="319" t="str">
        <f>IF(INDEX(AA$13:AA$53,MATCH($G173,$I$13:$I$53,0))="","",INDEX(AA$13:AA$53,MATCH($G173,$I$13:$I$53,0)))</f>
        <v>MAGIE</v>
      </c>
      <c r="F177" s="319" t="str">
        <f>IF(INDEX(AB$13:AB$53,MATCH($G173,$I$13:$I$53,0))="","",INDEX(AB$13:AB$53,MATCH($G173,$I$13:$I$53,0)))</f>
        <v>TENEBRES</v>
      </c>
      <c r="G177" s="229"/>
    </row>
    <row r="178" spans="1:7">
      <c r="A178" s="314" t="s">
        <v>118</v>
      </c>
      <c r="B178" s="314" t="str">
        <f>IF(INDEX(AC$13:AC$53,MATCH($G173,$I$13:$I$53,0))="","",INDEX(AC$13:AC$53,MATCH($G173,$I$13:$I$53,0)))</f>
        <v>?</v>
      </c>
      <c r="C178" s="314"/>
      <c r="D178" s="321"/>
      <c r="E178" s="314" t="str">
        <f>IF(INDEX(AD$13:AD$53,MATCH($G173,$I$13:$I$53,0))="","",INDEX(AD$13:AD$53,MATCH($G173,$I$13:$I$53,0)))</f>
        <v>MAGIE</v>
      </c>
      <c r="F178" s="314" t="str">
        <f>IF(INDEX(AE$13:AE$53,MATCH($G173,$I$13:$I$53,0))="","",INDEX(AE$13:AE$53,MATCH($G173,$I$13:$I$53,0)))</f>
        <v>TENEBRES</v>
      </c>
      <c r="G178" s="229"/>
    </row>
    <row r="179" spans="1:7">
      <c r="A179" s="197"/>
      <c r="B179" s="199"/>
      <c r="C179" s="207"/>
      <c r="D179" s="207"/>
      <c r="E179" s="207"/>
      <c r="F179" s="207"/>
      <c r="G179" s="229"/>
    </row>
    <row r="180" spans="1:7">
      <c r="A180" s="309" t="str">
        <f>"DECK "&amp;RIGHT( A173,2)+1</f>
        <v>DECK 25</v>
      </c>
      <c r="B180" s="309" t="str">
        <f>IF(INDEX(J$13:J$53,MATCH($G180,$I$13:$I$53,0))="","",INDEX(J$13:J$53,MATCH($G180,$I$13:$I$53,0)))</f>
        <v>BARDE</v>
      </c>
      <c r="C180" s="309" t="str">
        <f>IF(INDEX(K$13:K$53,MATCH($G180,$I$13:$I$53,0))="","",INDEX(K$13:K$53,MATCH($G180,$I$13:$I$53,0)))</f>
        <v>PISTOLERO</v>
      </c>
      <c r="D180" s="309" t="str">
        <f>IF(INDEX(L$13:L$53,MATCH($G180,$I$13:$I$53,0))="","",INDEX(L$13:L$53,MATCH($G180,$I$13:$I$53,0)))</f>
        <v>DEMONOLOGUE</v>
      </c>
      <c r="E180" s="309" t="str">
        <f>IF(INDEX(M$13:M$53,MATCH($G180,$I$13:$I$53,0))="","",INDEX(M$13:M$53,MATCH($G180,$I$13:$I$53,0)))</f>
        <v>KOBOLD</v>
      </c>
      <c r="F180" s="309" t="str">
        <f>IF(INDEX(N$13:N$53,MATCH($G180,$I$13:$I$53,0))="","",INDEX(N$13:N$53,MATCH($G180,$I$13:$I$53,0)))</f>
        <v>INVOCATEUR</v>
      </c>
      <c r="G180" s="309">
        <f>G173+1</f>
        <v>25</v>
      </c>
    </row>
    <row r="181" spans="1:7">
      <c r="A181" s="310" t="s">
        <v>154</v>
      </c>
      <c r="B181" s="310" t="str">
        <f>IF(INDEX(O$13:O$53,MATCH($G180,$I$13:$I$53,0))="","",INDEX(O$13:O$53,MATCH($G180,$I$13:$I$53,0)))</f>
        <v>G / G</v>
      </c>
      <c r="C181" s="310" t="str">
        <f>IF(INDEX(P$13:P$53,MATCH($G180,$I$13:$I$53,0))="","",INDEX(P$13:P$53,MATCH($G180,$I$13:$I$53,0)))</f>
        <v>G / G</v>
      </c>
      <c r="D181" s="310" t="str">
        <f>IF(INDEX(Q$13:Q$53,MATCH($G180,$I$13:$I$53,0))="","",INDEX(Q$13:Q$53,MATCH($G180,$I$13:$I$53,0)))</f>
        <v>G / G</v>
      </c>
      <c r="E181" s="310" t="str">
        <f>IF(INDEX(R$13:R$53,MATCH($G180,$I$13:$I$53,0))="","",INDEX(R$13:R$53,MATCH($G180,$I$13:$I$53,0)))</f>
        <v>G / G</v>
      </c>
      <c r="F181" s="310" t="str">
        <f>IF(INDEX(S$13:S$53,MATCH($G180,$I$13:$I$53,0))="","",INDEX(S$13:S$53,MATCH($G180,$I$13:$I$53,0)))</f>
        <v>G / D</v>
      </c>
      <c r="G181" s="229"/>
    </row>
    <row r="182" spans="1:7">
      <c r="A182" s="311" t="s">
        <v>115</v>
      </c>
      <c r="B182" s="311" t="str">
        <f>IF(INDEX(T$13:T$53,MATCH($G180,$I$13:$I$53,0))="","",INDEX(T$13:T$53,MATCH($G180,$I$13:$I$53,0)))</f>
        <v>CROC-FEU</v>
      </c>
      <c r="C182" s="311" t="str">
        <f>IF(INDEX(U$13:U$53,MATCH($G180,$I$13:$I$53,0))="","",INDEX(U$13:U$53,MATCH($G180,$I$13:$I$53,0)))</f>
        <v/>
      </c>
      <c r="D182" s="311" t="str">
        <f>IF(INDEX(V$13:V$53,MATCH($G180,$I$13:$I$53,0))="","",INDEX(V$13:V$53,MATCH($G180,$I$13:$I$53,0)))</f>
        <v/>
      </c>
      <c r="E182" s="315"/>
      <c r="F182" s="316"/>
      <c r="G182" s="229"/>
    </row>
    <row r="183" spans="1:7">
      <c r="A183" s="317" t="s">
        <v>116</v>
      </c>
      <c r="B183" s="317" t="str">
        <f>IF(INDEX(W$13:W$53,MATCH($G180,$I$13:$I$53,0))="","",INDEX(W$13:W$53,MATCH($G180,$I$13:$I$53,0)))</f>
        <v>EPEE DE CHEVALIER</v>
      </c>
      <c r="C183" s="317"/>
      <c r="D183" s="318"/>
      <c r="E183" s="317" t="str">
        <f>IF(INDEX(X$13:X$53,MATCH($G180,$I$13:$I$53,0))="","",INDEX(X$13:X$53,MATCH($G180,$I$13:$I$53,0)))</f>
        <v>LUMIERE</v>
      </c>
      <c r="F183" s="317" t="str">
        <f>IF(INDEX(Y$13:Y$53,MATCH($G180,$I$13:$I$53,0))="","",INDEX(Y$13:Y$53,MATCH($G180,$I$13:$I$53,0)))</f>
        <v>TENEBRES</v>
      </c>
      <c r="G183" s="229"/>
    </row>
    <row r="184" spans="1:7">
      <c r="A184" s="319" t="s">
        <v>117</v>
      </c>
      <c r="B184" s="319" t="str">
        <f>IF(INDEX(Z$13:Z$53,MATCH($G180,$I$13:$I$53,0))="","",INDEX(Z$13:Z$53,MATCH($G180,$I$13:$I$53,0)))</f>
        <v>ARMURE DE CHEVALIER</v>
      </c>
      <c r="C184" s="319"/>
      <c r="D184" s="320"/>
      <c r="E184" s="319" t="str">
        <f>IF(INDEX(AA$13:AA$53,MATCH($G180,$I$13:$I$53,0))="","",INDEX(AA$13:AA$53,MATCH($G180,$I$13:$I$53,0)))</f>
        <v>LUMIERE</v>
      </c>
      <c r="F184" s="319" t="str">
        <f>IF(INDEX(AB$13:AB$53,MATCH($G180,$I$13:$I$53,0))="","",INDEX(AB$13:AB$53,MATCH($G180,$I$13:$I$53,0)))</f>
        <v>TENEBRES</v>
      </c>
      <c r="G184" s="229"/>
    </row>
    <row r="185" spans="1:7">
      <c r="A185" s="314" t="s">
        <v>118</v>
      </c>
      <c r="B185" s="314" t="str">
        <f>IF(INDEX(AC$13:AC$53,MATCH($G180,$I$13:$I$53,0))="","",INDEX(AC$13:AC$53,MATCH($G180,$I$13:$I$53,0)))</f>
        <v>AMULETTE DE CELERITE</v>
      </c>
      <c r="C185" s="314"/>
      <c r="D185" s="321"/>
      <c r="E185" s="314" t="str">
        <f>IF(INDEX(AD$13:AD$53,MATCH($G180,$I$13:$I$53,0))="","",INDEX(AD$13:AD$53,MATCH($G180,$I$13:$I$53,0)))</f>
        <v>LUMIERE</v>
      </c>
      <c r="F185" s="314" t="str">
        <f>IF(INDEX(AE$13:AE$53,MATCH($G180,$I$13:$I$53,0))="","",INDEX(AE$13:AE$53,MATCH($G180,$I$13:$I$53,0)))</f>
        <v>TENEBRES</v>
      </c>
      <c r="G185" s="229"/>
    </row>
    <row r="186" spans="1:7">
      <c r="A186" s="197"/>
      <c r="B186" s="199"/>
      <c r="C186" s="207"/>
      <c r="D186" s="207"/>
      <c r="E186" s="207"/>
      <c r="F186" s="207"/>
      <c r="G186" s="229"/>
    </row>
    <row r="187" spans="1:7">
      <c r="A187" s="309" t="str">
        <f>"DECK "&amp;RIGHT( A180,2)+1</f>
        <v>DECK 26</v>
      </c>
      <c r="B187" s="309" t="str">
        <f>IF(INDEX(J$13:J$53,MATCH($G187,$I$13:$I$53,0))="","",INDEX(J$13:J$53,MATCH($G187,$I$13:$I$53,0)))</f>
        <v>ROBOT</v>
      </c>
      <c r="C187" s="309" t="str">
        <f>IF(INDEX(K$13:K$53,MATCH($G187,$I$13:$I$53,0))="","",INDEX(K$13:K$53,MATCH($G187,$I$13:$I$53,0)))</f>
        <v>INVOCATEUR</v>
      </c>
      <c r="D187" s="309" t="str">
        <f>IF(INDEX(L$13:L$53,MATCH($G187,$I$13:$I$53,0))="","",INDEX(L$13:L$53,MATCH($G187,$I$13:$I$53,0)))</f>
        <v>TRAPPEUR</v>
      </c>
      <c r="E187" s="309" t="str">
        <f>IF(INDEX(M$13:M$53,MATCH($G187,$I$13:$I$53,0))="","",INDEX(M$13:M$53,MATCH($G187,$I$13:$I$53,0)))</f>
        <v>PISTOLERO</v>
      </c>
      <c r="F187" s="309" t="str">
        <f>IF(INDEX(N$13:N$53,MATCH($G187,$I$13:$I$53,0))="","",INDEX(N$13:N$53,MATCH($G187,$I$13:$I$53,0)))</f>
        <v>KOBOLD</v>
      </c>
      <c r="G187" s="309">
        <f>G180+1</f>
        <v>26</v>
      </c>
    </row>
    <row r="188" spans="1:7">
      <c r="A188" s="310" t="s">
        <v>154</v>
      </c>
      <c r="B188" s="310" t="str">
        <f>IF(INDEX(O$13:O$53,MATCH($G187,$I$13:$I$53,0))="","",INDEX(O$13:O$53,MATCH($G187,$I$13:$I$53,0)))</f>
        <v>G / D</v>
      </c>
      <c r="C188" s="310" t="str">
        <f>IF(INDEX(P$13:P$53,MATCH($G187,$I$13:$I$53,0))="","",INDEX(P$13:P$53,MATCH($G187,$I$13:$I$53,0)))</f>
        <v>G / G</v>
      </c>
      <c r="D188" s="310" t="str">
        <f>IF(INDEX(Q$13:Q$53,MATCH($G187,$I$13:$I$53,0))="","",INDEX(Q$13:Q$53,MATCH($G187,$I$13:$I$53,0)))</f>
        <v>G / G</v>
      </c>
      <c r="E188" s="310" t="str">
        <f>IF(INDEX(R$13:R$53,MATCH($G187,$I$13:$I$53,0))="","",INDEX(R$13:R$53,MATCH($G187,$I$13:$I$53,0)))</f>
        <v>G / D</v>
      </c>
      <c r="F188" s="310" t="str">
        <f>IF(INDEX(S$13:S$53,MATCH($G187,$I$13:$I$53,0))="","",INDEX(S$13:S$53,MATCH($G187,$I$13:$I$53,0)))</f>
        <v>G / G</v>
      </c>
      <c r="G188" s="229"/>
    </row>
    <row r="189" spans="1:7">
      <c r="A189" s="311" t="s">
        <v>115</v>
      </c>
      <c r="B189" s="311" t="str">
        <f>IF(INDEX(T$13:T$53,MATCH($G187,$I$13:$I$53,0))="","",INDEX(T$13:T$53,MATCH($G187,$I$13:$I$53,0)))</f>
        <v>SIRENE</v>
      </c>
      <c r="C189" s="311" t="str">
        <f>IF(INDEX(U$13:U$53,MATCH($G187,$I$13:$I$53,0))="","",INDEX(U$13:U$53,MATCH($G187,$I$13:$I$53,0)))</f>
        <v/>
      </c>
      <c r="D189" s="311" t="str">
        <f>IF(INDEX(V$13:V$53,MATCH($G187,$I$13:$I$53,0))="","",INDEX(V$13:V$53,MATCH($G187,$I$13:$I$53,0)))</f>
        <v/>
      </c>
      <c r="E189" s="315"/>
      <c r="F189" s="316"/>
      <c r="G189" s="229"/>
    </row>
    <row r="190" spans="1:7">
      <c r="A190" s="317" t="s">
        <v>116</v>
      </c>
      <c r="B190" s="317" t="str">
        <f>IF(INDEX(W$13:W$53,MATCH($G187,$I$13:$I$53,0))="","",INDEX(W$13:W$53,MATCH($G187,$I$13:$I$53,0)))</f>
        <v>EPEE DE CHEVALIER</v>
      </c>
      <c r="C190" s="317"/>
      <c r="D190" s="318"/>
      <c r="E190" s="317" t="str">
        <f>IF(INDEX(X$13:X$53,MATCH($G187,$I$13:$I$53,0))="","",INDEX(X$13:X$53,MATCH($G187,$I$13:$I$53,0)))</f>
        <v>TECHNO</v>
      </c>
      <c r="F190" s="317" t="str">
        <f>IF(INDEX(Y$13:Y$53,MATCH($G187,$I$13:$I$53,0))="","",INDEX(Y$13:Y$53,MATCH($G187,$I$13:$I$53,0)))</f>
        <v>TENEBRES</v>
      </c>
      <c r="G190" s="229"/>
    </row>
    <row r="191" spans="1:7">
      <c r="A191" s="319" t="s">
        <v>117</v>
      </c>
      <c r="B191" s="319" t="str">
        <f>IF(INDEX(Z$13:Z$53,MATCH($G187,$I$13:$I$53,0))="","",INDEX(Z$13:Z$53,MATCH($G187,$I$13:$I$53,0)))</f>
        <v>ROBE DE MAGE</v>
      </c>
      <c r="C191" s="319"/>
      <c r="D191" s="320"/>
      <c r="E191" s="319" t="str">
        <f>IF(INDEX(AA$13:AA$53,MATCH($G187,$I$13:$I$53,0))="","",INDEX(AA$13:AA$53,MATCH($G187,$I$13:$I$53,0)))</f>
        <v>TECHNO</v>
      </c>
      <c r="F191" s="319" t="str">
        <f>IF(INDEX(AB$13:AB$53,MATCH($G187,$I$13:$I$53,0))="","",INDEX(AB$13:AB$53,MATCH($G187,$I$13:$I$53,0)))</f>
        <v>TENEBRES</v>
      </c>
      <c r="G191" s="229"/>
    </row>
    <row r="192" spans="1:7">
      <c r="A192" s="314" t="s">
        <v>118</v>
      </c>
      <c r="B192" s="314" t="str">
        <f>IF(INDEX(AC$13:AC$53,MATCH($G187,$I$13:$I$53,0))="","",INDEX(AC$13:AC$53,MATCH($G187,$I$13:$I$53,0)))</f>
        <v>AMULETTE DE CROISSANCE</v>
      </c>
      <c r="C192" s="314"/>
      <c r="D192" s="321"/>
      <c r="E192" s="314" t="str">
        <f>IF(INDEX(AD$13:AD$53,MATCH($G187,$I$13:$I$53,0))="","",INDEX(AD$13:AD$53,MATCH($G187,$I$13:$I$53,0)))</f>
        <v>TECHNO</v>
      </c>
      <c r="F192" s="314" t="str">
        <f>IF(INDEX(AE$13:AE$53,MATCH($G187,$I$13:$I$53,0))="","",INDEX(AE$13:AE$53,MATCH($G187,$I$13:$I$53,0)))</f>
        <v>TENEBRES</v>
      </c>
      <c r="G192" s="229"/>
    </row>
    <row r="193" spans="1:7">
      <c r="A193" s="197"/>
      <c r="B193" s="199"/>
      <c r="C193" s="207"/>
      <c r="D193" s="207"/>
      <c r="E193" s="207"/>
      <c r="F193" s="207"/>
      <c r="G193" s="229"/>
    </row>
    <row r="194" spans="1:7">
      <c r="A194" s="309" t="str">
        <f>"DECK "&amp;RIGHT( A187,2)+1</f>
        <v>DECK 27</v>
      </c>
      <c r="B194" s="309" t="str">
        <f>IF(INDEX(J$13:J$53,MATCH($G194,$I$13:$I$53,0))="","",INDEX(J$13:J$53,MATCH($G194,$I$13:$I$53,0)))</f>
        <v>INGENIEUR</v>
      </c>
      <c r="C194" s="309" t="str">
        <f>IF(INDEX(K$13:K$53,MATCH($G194,$I$13:$I$53,0))="","",INDEX(K$13:K$53,MATCH($G194,$I$13:$I$53,0)))</f>
        <v>DRYADE</v>
      </c>
      <c r="D194" s="309" t="str">
        <f>IF(INDEX(L$13:L$53,MATCH($G194,$I$13:$I$53,0))="","",INDEX(L$13:L$53,MATCH($G194,$I$13:$I$53,0)))</f>
        <v>ARLEQUIN</v>
      </c>
      <c r="E194" s="309" t="str">
        <f>IF(INDEX(M$13:M$53,MATCH($G194,$I$13:$I$53,0))="","",INDEX(M$13:M$53,MATCH($G194,$I$13:$I$53,0)))</f>
        <v>KOBOLD</v>
      </c>
      <c r="F194" s="309" t="str">
        <f>IF(INDEX(N$13:N$53,MATCH($G194,$I$13:$I$53,0))="","",INDEX(N$13:N$53,MATCH($G194,$I$13:$I$53,0)))</f>
        <v>INVOCATEUR</v>
      </c>
      <c r="G194" s="309">
        <f>G187+1</f>
        <v>27</v>
      </c>
    </row>
    <row r="195" spans="1:7">
      <c r="A195" s="310" t="s">
        <v>154</v>
      </c>
      <c r="B195" s="310" t="str">
        <f>IF(INDEX(O$13:O$53,MATCH($G194,$I$13:$I$53,0))="","",INDEX(O$13:O$53,MATCH($G194,$I$13:$I$53,0)))</f>
        <v>D / G / D</v>
      </c>
      <c r="C195" s="310" t="str">
        <f>IF(INDEX(P$13:P$53,MATCH($G194,$I$13:$I$53,0))="","",INDEX(P$13:P$53,MATCH($G194,$I$13:$I$53,0)))</f>
        <v>D / D</v>
      </c>
      <c r="D195" s="310" t="str">
        <f>IF(INDEX(Q$13:Q$53,MATCH($G194,$I$13:$I$53,0))="","",INDEX(Q$13:Q$53,MATCH($G194,$I$13:$I$53,0)))</f>
        <v>G / G</v>
      </c>
      <c r="E195" s="310" t="str">
        <f>IF(INDEX(R$13:R$53,MATCH($G194,$I$13:$I$53,0))="","",INDEX(R$13:R$53,MATCH($G194,$I$13:$I$53,0)))</f>
        <v>G / G</v>
      </c>
      <c r="F195" s="310" t="str">
        <f>IF(INDEX(S$13:S$53,MATCH($G194,$I$13:$I$53,0))="","",INDEX(S$13:S$53,MATCH($G194,$I$13:$I$53,0)))</f>
        <v>G / D</v>
      </c>
      <c r="G195" s="229"/>
    </row>
    <row r="196" spans="1:7">
      <c r="A196" s="311" t="s">
        <v>115</v>
      </c>
      <c r="B196" s="311" t="str">
        <f>IF(INDEX(T$13:T$53,MATCH($G194,$I$13:$I$53,0))="","",INDEX(T$13:T$53,MATCH($G194,$I$13:$I$53,0)))</f>
        <v>CROC-FEU</v>
      </c>
      <c r="C196" s="311" t="str">
        <f>IF(INDEX(U$13:U$53,MATCH($G194,$I$13:$I$53,0))="","",INDEX(U$13:U$53,MATCH($G194,$I$13:$I$53,0)))</f>
        <v/>
      </c>
      <c r="D196" s="311" t="str">
        <f>IF(INDEX(V$13:V$53,MATCH($G194,$I$13:$I$53,0))="","",INDEX(V$13:V$53,MATCH($G194,$I$13:$I$53,0)))</f>
        <v/>
      </c>
      <c r="E196" s="315"/>
      <c r="F196" s="316"/>
      <c r="G196" s="229"/>
    </row>
    <row r="197" spans="1:7">
      <c r="A197" s="317" t="s">
        <v>116</v>
      </c>
      <c r="B197" s="317" t="str">
        <f>IF(INDEX(W$13:W$53,MATCH($G194,$I$13:$I$53,0))="","",INDEX(W$13:W$53,MATCH($G194,$I$13:$I$53,0)))</f>
        <v>EPEE DE CHEVALIER</v>
      </c>
      <c r="C197" s="317"/>
      <c r="D197" s="318"/>
      <c r="E197" s="317" t="str">
        <f>IF(INDEX(X$13:X$53,MATCH($G194,$I$13:$I$53,0))="","",INDEX(X$13:X$53,MATCH($G194,$I$13:$I$53,0)))</f>
        <v>TECHNO</v>
      </c>
      <c r="F197" s="317" t="str">
        <f>IF(INDEX(Y$13:Y$53,MATCH($G194,$I$13:$I$53,0))="","",INDEX(Y$13:Y$53,MATCH($G194,$I$13:$I$53,0)))</f>
        <v>FORET</v>
      </c>
      <c r="G197" s="229"/>
    </row>
    <row r="198" spans="1:7">
      <c r="A198" s="319" t="s">
        <v>117</v>
      </c>
      <c r="B198" s="319" t="str">
        <f>IF(INDEX(Z$13:Z$53,MATCH($G194,$I$13:$I$53,0))="","",INDEX(Z$13:Z$53,MATCH($G194,$I$13:$I$53,0)))</f>
        <v>COTTE DE MAILLES</v>
      </c>
      <c r="C198" s="319"/>
      <c r="D198" s="320"/>
      <c r="E198" s="319" t="str">
        <f>IF(INDEX(AA$13:AA$53,MATCH($G194,$I$13:$I$53,0))="","",INDEX(AA$13:AA$53,MATCH($G194,$I$13:$I$53,0)))</f>
        <v>TECHNO</v>
      </c>
      <c r="F198" s="319" t="str">
        <f>IF(INDEX(AB$13:AB$53,MATCH($G194,$I$13:$I$53,0))="","",INDEX(AB$13:AB$53,MATCH($G194,$I$13:$I$53,0)))</f>
        <v>FORET</v>
      </c>
      <c r="G198" s="229"/>
    </row>
    <row r="199" spans="1:7">
      <c r="A199" s="314" t="s">
        <v>118</v>
      </c>
      <c r="B199" s="314" t="str">
        <f>IF(INDEX(AC$13:AC$53,MATCH($G194,$I$13:$I$53,0))="","",INDEX(AC$13:AC$53,MATCH($G194,$I$13:$I$53,0)))</f>
        <v>AMULETTE DE CELERITE</v>
      </c>
      <c r="C199" s="314"/>
      <c r="D199" s="321"/>
      <c r="E199" s="314" t="str">
        <f>IF(INDEX(AD$13:AD$53,MATCH($G194,$I$13:$I$53,0))="","",INDEX(AD$13:AD$53,MATCH($G194,$I$13:$I$53,0)))</f>
        <v>TECHNO</v>
      </c>
      <c r="F199" s="314" t="str">
        <f>IF(INDEX(AE$13:AE$53,MATCH($G194,$I$13:$I$53,0))="","",INDEX(AE$13:AE$53,MATCH($G194,$I$13:$I$53,0)))</f>
        <v>FORET</v>
      </c>
      <c r="G199" s="229"/>
    </row>
    <row r="200" spans="1:7">
      <c r="A200" s="197"/>
      <c r="B200" s="199"/>
      <c r="C200" s="207"/>
      <c r="D200" s="207"/>
      <c r="E200" s="207"/>
      <c r="F200" s="207"/>
      <c r="G200" s="229"/>
    </row>
    <row r="201" spans="1:7">
      <c r="A201" s="309" t="str">
        <f>"DECK "&amp;RIGHT( A194,2)+1</f>
        <v>DECK 28</v>
      </c>
      <c r="B201" s="309" t="str">
        <f>IF(INDEX(J$13:J$53,MATCH($G201,$I$13:$I$53,0))="","",INDEX(J$13:J$53,MATCH($G201,$I$13:$I$53,0)))</f>
        <v>LOUP DE MER</v>
      </c>
      <c r="C201" s="309" t="str">
        <f>IF(INDEX(K$13:K$53,MATCH($G201,$I$13:$I$53,0))="","",INDEX(K$13:K$53,MATCH($G201,$I$13:$I$53,0)))</f>
        <v>SORCIERE</v>
      </c>
      <c r="D201" s="309" t="str">
        <f>IF(INDEX(L$13:L$53,MATCH($G201,$I$13:$I$53,0))="","",INDEX(L$13:L$53,MATCH($G201,$I$13:$I$53,0)))</f>
        <v>DEMONOLOGUE</v>
      </c>
      <c r="E201" s="309" t="str">
        <f>IF(INDEX(M$13:M$53,MATCH($G201,$I$13:$I$53,0))="","",INDEX(M$13:M$53,MATCH($G201,$I$13:$I$53,0)))</f>
        <v>MIME</v>
      </c>
      <c r="F201" s="309" t="str">
        <f>IF(INDEX(N$13:N$53,MATCH($G201,$I$13:$I$53,0))="","",INDEX(N$13:N$53,MATCH($G201,$I$13:$I$53,0)))</f>
        <v>INVOCATEUR</v>
      </c>
      <c r="G201" s="309">
        <f>G194+1</f>
        <v>28</v>
      </c>
    </row>
    <row r="202" spans="1:7">
      <c r="A202" s="310" t="s">
        <v>154</v>
      </c>
      <c r="B202" s="310" t="str">
        <f>IF(INDEX(O$13:O$53,MATCH($G201,$I$13:$I$53,0))="","",INDEX(O$13:O$53,MATCH($G201,$I$13:$I$53,0)))</f>
        <v>D / D</v>
      </c>
      <c r="C202" s="310" t="str">
        <f>IF(INDEX(P$13:P$53,MATCH($G201,$I$13:$I$53,0))="","",INDEX(P$13:P$53,MATCH($G201,$I$13:$I$53,0)))</f>
        <v>G / D</v>
      </c>
      <c r="D202" s="310" t="str">
        <f>IF(INDEX(Q$13:Q$53,MATCH($G201,$I$13:$I$53,0))="","",INDEX(Q$13:Q$53,MATCH($G201,$I$13:$I$53,0)))</f>
        <v>G / G</v>
      </c>
      <c r="E202" s="310">
        <f>IF(INDEX(R$13:R$53,MATCH($G201,$I$13:$I$53,0))="","",INDEX(R$13:R$53,MATCH($G201,$I$13:$I$53,0)))</f>
        <v>0</v>
      </c>
      <c r="F202" s="310" t="str">
        <f>IF(INDEX(S$13:S$53,MATCH($G201,$I$13:$I$53,0))="","",INDEX(S$13:S$53,MATCH($G201,$I$13:$I$53,0)))</f>
        <v>G / G</v>
      </c>
      <c r="G202" s="229"/>
    </row>
    <row r="203" spans="1:7">
      <c r="A203" s="311" t="s">
        <v>115</v>
      </c>
      <c r="B203" s="311" t="str">
        <f>IF(INDEX(T$13:T$53,MATCH($G201,$I$13:$I$53,0))="","",INDEX(T$13:T$53,MATCH($G201,$I$13:$I$53,0)))</f>
        <v>MARI</v>
      </c>
      <c r="C203" s="311" t="str">
        <f>IF(INDEX(U$13:U$53,MATCH($G201,$I$13:$I$53,0))="","",INDEX(U$13:U$53,MATCH($G201,$I$13:$I$53,0)))</f>
        <v/>
      </c>
      <c r="D203" s="311" t="str">
        <f>IF(INDEX(V$13:V$53,MATCH($G201,$I$13:$I$53,0))="","",INDEX(V$13:V$53,MATCH($G201,$I$13:$I$53,0)))</f>
        <v/>
      </c>
      <c r="E203" s="315"/>
      <c r="F203" s="316"/>
      <c r="G203" s="229"/>
    </row>
    <row r="204" spans="1:7">
      <c r="A204" s="317" t="s">
        <v>116</v>
      </c>
      <c r="B204" s="317" t="str">
        <f>IF(INDEX(W$13:W$53,MATCH($G201,$I$13:$I$53,0))="","",INDEX(W$13:W$53,MATCH($G201,$I$13:$I$53,0)))</f>
        <v>EPEE DE CHEVALIER</v>
      </c>
      <c r="C204" s="317"/>
      <c r="D204" s="318"/>
      <c r="E204" s="317" t="str">
        <f>IF(INDEX(X$13:X$53,MATCH($G201,$I$13:$I$53,0))="","",INDEX(X$13:X$53,MATCH($G201,$I$13:$I$53,0)))</f>
        <v>TENEBRES</v>
      </c>
      <c r="F204" s="317" t="str">
        <f>IF(INDEX(Y$13:Y$53,MATCH($G201,$I$13:$I$53,0))="","",INDEX(Y$13:Y$53,MATCH($G201,$I$13:$I$53,0)))</f>
        <v>FORET</v>
      </c>
      <c r="G204" s="229"/>
    </row>
    <row r="205" spans="1:7">
      <c r="A205" s="319" t="s">
        <v>117</v>
      </c>
      <c r="B205" s="319" t="str">
        <f>IF(INDEX(Z$13:Z$53,MATCH($G201,$I$13:$I$53,0))="","",INDEX(Z$13:Z$53,MATCH($G201,$I$13:$I$53,0)))</f>
        <v>COTTE DE MAILLES</v>
      </c>
      <c r="C205" s="319"/>
      <c r="D205" s="320"/>
      <c r="E205" s="319" t="str">
        <f>IF(INDEX(AA$13:AA$53,MATCH($G201,$I$13:$I$53,0))="","",INDEX(AA$13:AA$53,MATCH($G201,$I$13:$I$53,0)))</f>
        <v>TENEBRES</v>
      </c>
      <c r="F205" s="319" t="str">
        <f>IF(INDEX(AB$13:AB$53,MATCH($G201,$I$13:$I$53,0))="","",INDEX(AB$13:AB$53,MATCH($G201,$I$13:$I$53,0)))</f>
        <v>FORET</v>
      </c>
      <c r="G205" s="229"/>
    </row>
    <row r="206" spans="1:7">
      <c r="A206" s="314" t="s">
        <v>118</v>
      </c>
      <c r="B206" s="314" t="str">
        <f>IF(INDEX(AC$13:AC$53,MATCH($G201,$I$13:$I$53,0))="","",INDEX(AC$13:AC$53,MATCH($G201,$I$13:$I$53,0)))</f>
        <v>AMULETTE DE CELERITE</v>
      </c>
      <c r="C206" s="314"/>
      <c r="D206" s="321"/>
      <c r="E206" s="314" t="str">
        <f>IF(INDEX(AD$13:AD$53,MATCH($G201,$I$13:$I$53,0))="","",INDEX(AD$13:AD$53,MATCH($G201,$I$13:$I$53,0)))</f>
        <v>TENEBRES</v>
      </c>
      <c r="F206" s="314" t="str">
        <f>IF(INDEX(AE$13:AE$53,MATCH($G201,$I$13:$I$53,0))="","",INDEX(AE$13:AE$53,MATCH($G201,$I$13:$I$53,0)))</f>
        <v>FORET</v>
      </c>
      <c r="G206" s="229"/>
    </row>
    <row r="207" spans="1:7">
      <c r="A207" s="197"/>
      <c r="B207" s="199"/>
      <c r="C207" s="207"/>
      <c r="D207" s="207"/>
      <c r="E207" s="207"/>
      <c r="F207" s="207"/>
      <c r="G207" s="229"/>
    </row>
    <row r="208" spans="1:7">
      <c r="A208" s="309" t="str">
        <f>"DECK "&amp;RIGHT( A201,2)+1</f>
        <v>DECK 29</v>
      </c>
      <c r="B208" s="309" t="str">
        <f>IF(INDEX(J$13:J$53,MATCH($G208,$I$13:$I$53,0))="","",INDEX(J$13:J$53,MATCH($G208,$I$13:$I$53,0)))</f>
        <v>TIREUR D'ELITE</v>
      </c>
      <c r="C208" s="309" t="str">
        <f>IF(INDEX(K$13:K$53,MATCH($G208,$I$13:$I$53,0))="","",INDEX(K$13:K$53,MATCH($G208,$I$13:$I$53,0)))</f>
        <v>BOMBARDIER</v>
      </c>
      <c r="D208" s="309" t="str">
        <f>IF(INDEX(L$13:L$53,MATCH($G208,$I$13:$I$53,0))="","",INDEX(L$13:L$53,MATCH($G208,$I$13:$I$53,0)))</f>
        <v>TRAPPEUR</v>
      </c>
      <c r="E208" s="309" t="str">
        <f>IF(INDEX(M$13:M$53,MATCH($G208,$I$13:$I$53,0))="","",INDEX(M$13:M$53,MATCH($G208,$I$13:$I$53,0)))</f>
        <v>PISTOLERO</v>
      </c>
      <c r="F208" s="309" t="str">
        <f>IF(INDEX(N$13:N$53,MATCH($G208,$I$13:$I$53,0))="","",INDEX(N$13:N$53,MATCH($G208,$I$13:$I$53,0)))</f>
        <v>DRYADE</v>
      </c>
      <c r="G208" s="309">
        <f>G201+1</f>
        <v>29</v>
      </c>
    </row>
    <row r="209" spans="1:7">
      <c r="A209" s="310" t="s">
        <v>154</v>
      </c>
      <c r="B209" s="310" t="str">
        <f>IF(INDEX(O$13:O$53,MATCH($G208,$I$13:$I$53,0))="","",INDEX(O$13:O$53,MATCH($G208,$I$13:$I$53,0)))</f>
        <v>G / D / G</v>
      </c>
      <c r="C209" s="310">
        <f>IF(INDEX(P$13:P$53,MATCH($G208,$I$13:$I$53,0))="","",INDEX(P$13:P$53,MATCH($G208,$I$13:$I$53,0)))</f>
        <v>0</v>
      </c>
      <c r="D209" s="310" t="str">
        <f>IF(INDEX(Q$13:Q$53,MATCH($G208,$I$13:$I$53,0))="","",INDEX(Q$13:Q$53,MATCH($G208,$I$13:$I$53,0)))</f>
        <v>G / G</v>
      </c>
      <c r="E209" s="310" t="str">
        <f>IF(INDEX(R$13:R$53,MATCH($G208,$I$13:$I$53,0))="","",INDEX(R$13:R$53,MATCH($G208,$I$13:$I$53,0)))</f>
        <v>G / D</v>
      </c>
      <c r="F209" s="310" t="str">
        <f>IF(INDEX(S$13:S$53,MATCH($G208,$I$13:$I$53,0))="","",INDEX(S$13:S$53,MATCH($G208,$I$13:$I$53,0)))</f>
        <v>G / D</v>
      </c>
      <c r="G209" s="229"/>
    </row>
    <row r="210" spans="1:7">
      <c r="A210" s="311" t="s">
        <v>115</v>
      </c>
      <c r="B210" s="311" t="str">
        <f>IF(INDEX(T$13:T$53,MATCH($G208,$I$13:$I$53,0))="","",INDEX(T$13:T$53,MATCH($G208,$I$13:$I$53,0)))</f>
        <v>CROC-FEU</v>
      </c>
      <c r="C210" s="311" t="str">
        <f>IF(INDEX(U$13:U$53,MATCH($G208,$I$13:$I$53,0))="","",INDEX(U$13:U$53,MATCH($G208,$I$13:$I$53,0)))</f>
        <v/>
      </c>
      <c r="D210" s="311" t="str">
        <f>IF(INDEX(V$13:V$53,MATCH($G208,$I$13:$I$53,0))="","",INDEX(V$13:V$53,MATCH($G208,$I$13:$I$53,0)))</f>
        <v/>
      </c>
      <c r="E210" s="315"/>
      <c r="F210" s="316"/>
      <c r="G210" s="229"/>
    </row>
    <row r="211" spans="1:7">
      <c r="A211" s="317" t="s">
        <v>116</v>
      </c>
      <c r="B211" s="317" t="str">
        <f>IF(INDEX(W$13:W$53,MATCH($G208,$I$13:$I$53,0))="","",INDEX(W$13:W$53,MATCH($G208,$I$13:$I$53,0)))</f>
        <v>EPEE DE CHEVALIER</v>
      </c>
      <c r="C211" s="317"/>
      <c r="D211" s="318"/>
      <c r="E211" s="317" t="str">
        <f>IF(INDEX(X$13:X$53,MATCH($G208,$I$13:$I$53,0))="","",INDEX(X$13:X$53,MATCH($G208,$I$13:$I$53,0)))</f>
        <v>TECHNO</v>
      </c>
      <c r="F211" s="317" t="str">
        <f>IF(INDEX(Y$13:Y$53,MATCH($G208,$I$13:$I$53,0))="","",INDEX(Y$13:Y$53,MATCH($G208,$I$13:$I$53,0)))</f>
        <v>TENEBRES</v>
      </c>
      <c r="G211" s="229"/>
    </row>
    <row r="212" spans="1:7">
      <c r="A212" s="319" t="s">
        <v>117</v>
      </c>
      <c r="B212" s="319" t="str">
        <f>IF(INDEX(Z$13:Z$53,MATCH($G208,$I$13:$I$53,0))="","",INDEX(Z$13:Z$53,MATCH($G208,$I$13:$I$53,0)))</f>
        <v>ROBE DE MAGE</v>
      </c>
      <c r="C212" s="319"/>
      <c r="D212" s="320"/>
      <c r="E212" s="319" t="str">
        <f>IF(INDEX(AA$13:AA$53,MATCH($G208,$I$13:$I$53,0))="","",INDEX(AA$13:AA$53,MATCH($G208,$I$13:$I$53,0)))</f>
        <v>TECHNO</v>
      </c>
      <c r="F212" s="319" t="str">
        <f>IF(INDEX(AB$13:AB$53,MATCH($G208,$I$13:$I$53,0))="","",INDEX(AB$13:AB$53,MATCH($G208,$I$13:$I$53,0)))</f>
        <v>TENEBRES</v>
      </c>
      <c r="G212" s="229"/>
    </row>
    <row r="213" spans="1:7">
      <c r="A213" s="314" t="s">
        <v>118</v>
      </c>
      <c r="B213" s="314" t="str">
        <f>IF(INDEX(AC$13:AC$53,MATCH($G208,$I$13:$I$53,0))="","",INDEX(AC$13:AC$53,MATCH($G208,$I$13:$I$53,0)))</f>
        <v>AMULETTE DE CELERITE</v>
      </c>
      <c r="C213" s="314"/>
      <c r="D213" s="321"/>
      <c r="E213" s="314" t="str">
        <f>IF(INDEX(AD$13:AD$53,MATCH($G208,$I$13:$I$53,0))="","",INDEX(AD$13:AD$53,MATCH($G208,$I$13:$I$53,0)))</f>
        <v>TECHNO</v>
      </c>
      <c r="F213" s="314" t="str">
        <f>IF(INDEX(AE$13:AE$53,MATCH($G208,$I$13:$I$53,0))="","",INDEX(AE$13:AE$53,MATCH($G208,$I$13:$I$53,0)))</f>
        <v>TENEBRES</v>
      </c>
      <c r="G213" s="229"/>
    </row>
    <row r="214" spans="1:7">
      <c r="A214" s="197"/>
      <c r="B214" s="199"/>
      <c r="C214" s="207"/>
      <c r="D214" s="207"/>
      <c r="E214" s="207"/>
      <c r="F214" s="207"/>
      <c r="G214" s="229"/>
    </row>
    <row r="215" spans="1:7">
      <c r="A215" s="309" t="str">
        <f>"DECK "&amp;RIGHT( A208,2)+1</f>
        <v>DECK 30</v>
      </c>
      <c r="B215" s="309" t="str">
        <f>IF(INDEX(J$13:J$53,MATCH($G215,$I$13:$I$53,0))="","",INDEX(J$13:J$53,MATCH($G215,$I$13:$I$53,0)))</f>
        <v>ARCHERE</v>
      </c>
      <c r="C215" s="309" t="str">
        <f>IF(INDEX(K$13:K$53,MATCH($G215,$I$13:$I$53,0))="","",INDEX(K$13:K$53,MATCH($G215,$I$13:$I$53,0)))</f>
        <v>BAGARREUR</v>
      </c>
      <c r="D215" s="309" t="str">
        <f>IF(INDEX(L$13:L$53,MATCH($G215,$I$13:$I$53,0))="","",INDEX(L$13:L$53,MATCH($G215,$I$13:$I$53,0)))</f>
        <v>TRAPPEUR</v>
      </c>
      <c r="E215" s="309" t="str">
        <f>IF(INDEX(M$13:M$53,MATCH($G215,$I$13:$I$53,0))="","",INDEX(M$13:M$53,MATCH($G215,$I$13:$I$53,0)))</f>
        <v>PISTOLERO</v>
      </c>
      <c r="F215" s="309" t="str">
        <f>IF(INDEX(N$13:N$53,MATCH($G215,$I$13:$I$53,0))="","",INDEX(N$13:N$53,MATCH($G215,$I$13:$I$53,0)))</f>
        <v>KOBOLD</v>
      </c>
      <c r="G215" s="309">
        <f>G208+1</f>
        <v>30</v>
      </c>
    </row>
    <row r="216" spans="1:7">
      <c r="A216" s="310" t="s">
        <v>154</v>
      </c>
      <c r="B216" s="310" t="str">
        <f>IF(INDEX(O$13:O$53,MATCH($G215,$I$13:$I$53,0))="","",INDEX(O$13:O$53,MATCH($G215,$I$13:$I$53,0)))</f>
        <v>G / D</v>
      </c>
      <c r="C216" s="310" t="str">
        <f>IF(INDEX(P$13:P$53,MATCH($G215,$I$13:$I$53,0))="","",INDEX(P$13:P$53,MATCH($G215,$I$13:$I$53,0)))</f>
        <v>G / D</v>
      </c>
      <c r="D216" s="310" t="str">
        <f>IF(INDEX(Q$13:Q$53,MATCH($G215,$I$13:$I$53,0))="","",INDEX(Q$13:Q$53,MATCH($G215,$I$13:$I$53,0)))</f>
        <v>G / G</v>
      </c>
      <c r="E216" s="310" t="str">
        <f>IF(INDEX(R$13:R$53,MATCH($G215,$I$13:$I$53,0))="","",INDEX(R$13:R$53,MATCH($G215,$I$13:$I$53,0)))</f>
        <v>G / D</v>
      </c>
      <c r="F216" s="310" t="str">
        <f>IF(INDEX(S$13:S$53,MATCH($G215,$I$13:$I$53,0))="","",INDEX(S$13:S$53,MATCH($G215,$I$13:$I$53,0)))</f>
        <v>G / G</v>
      </c>
      <c r="G216" s="229"/>
    </row>
    <row r="217" spans="1:7">
      <c r="A217" s="311" t="s">
        <v>115</v>
      </c>
      <c r="B217" s="311" t="str">
        <f>IF(INDEX(T$13:T$53,MATCH($G215,$I$13:$I$53,0))="","",INDEX(T$13:T$53,MATCH($G215,$I$13:$I$53,0)))</f>
        <v>SIRENE</v>
      </c>
      <c r="C217" s="311" t="str">
        <f>IF(INDEX(U$13:U$53,MATCH($G215,$I$13:$I$53,0))="","",INDEX(U$13:U$53,MATCH($G215,$I$13:$I$53,0)))</f>
        <v/>
      </c>
      <c r="D217" s="311" t="str">
        <f>IF(INDEX(V$13:V$53,MATCH($G215,$I$13:$I$53,0))="","",INDEX(V$13:V$53,MATCH($G215,$I$13:$I$53,0)))</f>
        <v/>
      </c>
      <c r="E217" s="315"/>
      <c r="F217" s="316"/>
      <c r="G217" s="229"/>
    </row>
    <row r="218" spans="1:7">
      <c r="A218" s="317" t="s">
        <v>116</v>
      </c>
      <c r="B218" s="317" t="str">
        <f>IF(INDEX(W$13:W$53,MATCH($G215,$I$13:$I$53,0))="","",INDEX(W$13:W$53,MATCH($G215,$I$13:$I$53,0)))</f>
        <v>EPEE DE CHEVALIER</v>
      </c>
      <c r="C218" s="317"/>
      <c r="D218" s="318"/>
      <c r="E218" s="317" t="str">
        <f>IF(INDEX(X$13:X$53,MATCH($G215,$I$13:$I$53,0))="","",INDEX(X$13:X$53,MATCH($G215,$I$13:$I$53,0)))</f>
        <v>TENEBRES</v>
      </c>
      <c r="F218" s="317" t="str">
        <f>IF(INDEX(Y$13:Y$53,MATCH($G215,$I$13:$I$53,0))="","",INDEX(Y$13:Y$53,MATCH($G215,$I$13:$I$53,0)))</f>
        <v>TECHNO</v>
      </c>
      <c r="G218" s="229"/>
    </row>
    <row r="219" spans="1:7">
      <c r="A219" s="319" t="s">
        <v>117</v>
      </c>
      <c r="B219" s="319" t="str">
        <f>IF(INDEX(Z$13:Z$53,MATCH($G215,$I$13:$I$53,0))="","",INDEX(Z$13:Z$53,MATCH($G215,$I$13:$I$53,0)))</f>
        <v>ARMURE DE CHEVALIER</v>
      </c>
      <c r="C219" s="319"/>
      <c r="D219" s="320"/>
      <c r="E219" s="319" t="str">
        <f>IF(INDEX(AA$13:AA$53,MATCH($G215,$I$13:$I$53,0))="","",INDEX(AA$13:AA$53,MATCH($G215,$I$13:$I$53,0)))</f>
        <v>TENEBRES</v>
      </c>
      <c r="F219" s="319" t="str">
        <f>IF(INDEX(AB$13:AB$53,MATCH($G215,$I$13:$I$53,0))="","",INDEX(AB$13:AB$53,MATCH($G215,$I$13:$I$53,0)))</f>
        <v>TECHNO</v>
      </c>
      <c r="G219" s="229"/>
    </row>
    <row r="220" spans="1:7">
      <c r="A220" s="314" t="s">
        <v>118</v>
      </c>
      <c r="B220" s="314" t="str">
        <f>IF(INDEX(AC$13:AC$53,MATCH($G215,$I$13:$I$53,0))="","",INDEX(AC$13:AC$53,MATCH($G215,$I$13:$I$53,0)))</f>
        <v>AMULETTE DE CROISSANCE</v>
      </c>
      <c r="C220" s="314"/>
      <c r="D220" s="321"/>
      <c r="E220" s="314" t="str">
        <f>IF(INDEX(AD$13:AD$53,MATCH($G215,$I$13:$I$53,0))="","",INDEX(AD$13:AD$53,MATCH($G215,$I$13:$I$53,0)))</f>
        <v>TENEBRES</v>
      </c>
      <c r="F220" s="314" t="str">
        <f>IF(INDEX(AE$13:AE$53,MATCH($G215,$I$13:$I$53,0))="","",INDEX(AE$13:AE$53,MATCH($G215,$I$13:$I$53,0)))</f>
        <v>TECHNO</v>
      </c>
      <c r="G220" s="229"/>
    </row>
    <row r="221" spans="1:7">
      <c r="A221" s="197"/>
      <c r="B221" s="199"/>
      <c r="C221" s="207"/>
      <c r="D221" s="207"/>
      <c r="E221" s="207"/>
      <c r="F221" s="207"/>
      <c r="G221" s="229"/>
    </row>
    <row r="222" spans="1:7">
      <c r="A222" s="309" t="str">
        <f>"DECK "&amp;RIGHT( A215,2)+1</f>
        <v>DECK 31</v>
      </c>
      <c r="B222" s="309" t="str">
        <f>IF(INDEX(J$13:J$53,MATCH($G222,$I$13:$I$53,0))="","",INDEX(J$13:J$53,MATCH($G222,$I$13:$I$53,0)))</f>
        <v>TREANT</v>
      </c>
      <c r="C222" s="309" t="str">
        <f>IF(INDEX(K$13:K$53,MATCH($G222,$I$13:$I$53,0))="","",INDEX(K$13:K$53,MATCH($G222,$I$13:$I$53,0)))</f>
        <v>ARLEQUIN</v>
      </c>
      <c r="D222" s="309" t="str">
        <f>IF(INDEX(L$13:L$53,MATCH($G222,$I$13:$I$53,0))="","",INDEX(L$13:L$53,MATCH($G222,$I$13:$I$53,0)))</f>
        <v>DEMONOLOGUE</v>
      </c>
      <c r="E222" s="309" t="str">
        <f>IF(INDEX(M$13:M$53,MATCH($G222,$I$13:$I$53,0))="","",INDEX(M$13:M$53,MATCH($G222,$I$13:$I$53,0)))</f>
        <v>TRAPPEUR</v>
      </c>
      <c r="F222" s="309" t="str">
        <f>IF(INDEX(N$13:N$53,MATCH($G222,$I$13:$I$53,0))="","",INDEX(N$13:N$53,MATCH($G222,$I$13:$I$53,0)))</f>
        <v>INVOCATEUR</v>
      </c>
      <c r="G222" s="309">
        <f>G215+1</f>
        <v>31</v>
      </c>
    </row>
    <row r="223" spans="1:7">
      <c r="A223" s="310" t="s">
        <v>154</v>
      </c>
      <c r="B223" s="310" t="str">
        <f>IF(INDEX(O$13:O$53,MATCH($G222,$I$13:$I$53,0))="","",INDEX(O$13:O$53,MATCH($G222,$I$13:$I$53,0)))</f>
        <v>G / G</v>
      </c>
      <c r="C223" s="310" t="str">
        <f>IF(INDEX(P$13:P$53,MATCH($G222,$I$13:$I$53,0))="","",INDEX(P$13:P$53,MATCH($G222,$I$13:$I$53,0)))</f>
        <v>G / G</v>
      </c>
      <c r="D223" s="310" t="str">
        <f>IF(INDEX(Q$13:Q$53,MATCH($G222,$I$13:$I$53,0))="","",INDEX(Q$13:Q$53,MATCH($G222,$I$13:$I$53,0)))</f>
        <v>G / G</v>
      </c>
      <c r="E223" s="310" t="str">
        <f>IF(INDEX(R$13:R$53,MATCH($G222,$I$13:$I$53,0))="","",INDEX(R$13:R$53,MATCH($G222,$I$13:$I$53,0)))</f>
        <v>G / G</v>
      </c>
      <c r="F223" s="310" t="str">
        <f>IF(INDEX(S$13:S$53,MATCH($G222,$I$13:$I$53,0))="","",INDEX(S$13:S$53,MATCH($G222,$I$13:$I$53,0)))</f>
        <v>G / D</v>
      </c>
      <c r="G223" s="229"/>
    </row>
    <row r="224" spans="1:7">
      <c r="A224" s="311" t="s">
        <v>115</v>
      </c>
      <c r="B224" s="311" t="str">
        <f>IF(INDEX(T$13:T$53,MATCH($G222,$I$13:$I$53,0))="","",INDEX(T$13:T$53,MATCH($G222,$I$13:$I$53,0)))</f>
        <v>MARI</v>
      </c>
      <c r="C224" s="311" t="str">
        <f>IF(INDEX(U$13:U$53,MATCH($G222,$I$13:$I$53,0))="","",INDEX(U$13:U$53,MATCH($G222,$I$13:$I$53,0)))</f>
        <v/>
      </c>
      <c r="D224" s="311" t="str">
        <f>IF(INDEX(V$13:V$53,MATCH($G222,$I$13:$I$53,0))="","",INDEX(V$13:V$53,MATCH($G222,$I$13:$I$53,0)))</f>
        <v/>
      </c>
      <c r="E224" s="315"/>
      <c r="F224" s="316"/>
      <c r="G224" s="229"/>
    </row>
    <row r="225" spans="1:7">
      <c r="A225" s="317" t="s">
        <v>116</v>
      </c>
      <c r="B225" s="317" t="str">
        <f>IF(INDEX(W$13:W$53,MATCH($G222,$I$13:$I$53,0))="","",INDEX(W$13:W$53,MATCH($G222,$I$13:$I$53,0)))</f>
        <v>EPEE DE CHEVALIER</v>
      </c>
      <c r="C225" s="317"/>
      <c r="D225" s="318"/>
      <c r="E225" s="317" t="str">
        <f>IF(INDEX(X$13:X$53,MATCH($G222,$I$13:$I$53,0))="","",INDEX(X$13:X$53,MATCH($G222,$I$13:$I$53,0)))</f>
        <v>FORET</v>
      </c>
      <c r="F225" s="317" t="str">
        <f>IF(INDEX(Y$13:Y$53,MATCH($G222,$I$13:$I$53,0))="","",INDEX(Y$13:Y$53,MATCH($G222,$I$13:$I$53,0)))</f>
        <v>TENEBRES</v>
      </c>
      <c r="G225" s="229"/>
    </row>
    <row r="226" spans="1:7">
      <c r="A226" s="319" t="s">
        <v>117</v>
      </c>
      <c r="B226" s="319" t="str">
        <f>IF(INDEX(Z$13:Z$53,MATCH($G222,$I$13:$I$53,0))="","",INDEX(Z$13:Z$53,MATCH($G222,$I$13:$I$53,0)))</f>
        <v>ROBE DE MAGE</v>
      </c>
      <c r="C226" s="319"/>
      <c r="D226" s="320"/>
      <c r="E226" s="319" t="str">
        <f>IF(INDEX(AA$13:AA$53,MATCH($G222,$I$13:$I$53,0))="","",INDEX(AA$13:AA$53,MATCH($G222,$I$13:$I$53,0)))</f>
        <v>FORET</v>
      </c>
      <c r="F226" s="319" t="str">
        <f>IF(INDEX(AB$13:AB$53,MATCH($G222,$I$13:$I$53,0))="","",INDEX(AB$13:AB$53,MATCH($G222,$I$13:$I$53,0)))</f>
        <v>TENEBRES</v>
      </c>
      <c r="G226" s="229"/>
    </row>
    <row r="227" spans="1:7">
      <c r="A227" s="314" t="s">
        <v>118</v>
      </c>
      <c r="B227" s="314" t="str">
        <f>IF(INDEX(AC$13:AC$53,MATCH($G222,$I$13:$I$53,0))="","",INDEX(AC$13:AC$53,MATCH($G222,$I$13:$I$53,0)))</f>
        <v>AMULETTE DE CROISSANCE</v>
      </c>
      <c r="C227" s="314"/>
      <c r="D227" s="321"/>
      <c r="E227" s="314" t="str">
        <f>IF(INDEX(AD$13:AD$53,MATCH($G222,$I$13:$I$53,0))="","",INDEX(AD$13:AD$53,MATCH($G222,$I$13:$I$53,0)))</f>
        <v>FORET</v>
      </c>
      <c r="F227" s="314" t="str">
        <f>IF(INDEX(AE$13:AE$53,MATCH($G222,$I$13:$I$53,0))="","",INDEX(AE$13:AE$53,MATCH($G222,$I$13:$I$53,0)))</f>
        <v>TENEBRES</v>
      </c>
      <c r="G227" s="229"/>
    </row>
    <row r="228" spans="1:7">
      <c r="A228" s="197"/>
      <c r="B228" s="199"/>
      <c r="C228" s="207"/>
      <c r="D228" s="207"/>
      <c r="E228" s="207"/>
      <c r="F228" s="207"/>
      <c r="G228" s="229"/>
    </row>
    <row r="229" spans="1:7">
      <c r="A229" s="309" t="str">
        <f>"DECK "&amp;RIGHT( A222,2)+1</f>
        <v>DECK 32</v>
      </c>
      <c r="B229" s="309" t="str">
        <f>IF(INDEX(J$13:J$53,MATCH($G229,$I$13:$I$53,0))="","",INDEX(J$13:J$53,MATCH($G229,$I$13:$I$53,0)))</f>
        <v>DANSE-LAMES</v>
      </c>
      <c r="C229" s="309" t="str">
        <f>IF(INDEX(K$13:K$53,MATCH($G229,$I$13:$I$53,0))="","",INDEX(K$13:K$53,MATCH($G229,$I$13:$I$53,0)))</f>
        <v>BAGARREUR</v>
      </c>
      <c r="D229" s="309" t="str">
        <f>IF(INDEX(L$13:L$53,MATCH($G229,$I$13:$I$53,0))="","",INDEX(L$13:L$53,MATCH($G229,$I$13:$I$53,0)))</f>
        <v>TRAPPEUR</v>
      </c>
      <c r="E229" s="309" t="str">
        <f>IF(INDEX(M$13:M$53,MATCH($G229,$I$13:$I$53,0))="","",INDEX(M$13:M$53,MATCH($G229,$I$13:$I$53,0)))</f>
        <v>PISTOLERO</v>
      </c>
      <c r="F229" s="309" t="str">
        <f>IF(INDEX(N$13:N$53,MATCH($G229,$I$13:$I$53,0))="","",INDEX(N$13:N$53,MATCH($G229,$I$13:$I$53,0)))</f>
        <v>STATUE</v>
      </c>
      <c r="G229" s="309">
        <f>G222+1</f>
        <v>32</v>
      </c>
    </row>
    <row r="230" spans="1:7">
      <c r="A230" s="310" t="s">
        <v>154</v>
      </c>
      <c r="B230" s="310" t="str">
        <f>IF(INDEX(O$13:O$53,MATCH($G229,$I$13:$I$53,0))="","",INDEX(O$13:O$53,MATCH($G229,$I$13:$I$53,0)))</f>
        <v>D / G</v>
      </c>
      <c r="C230" s="310" t="str">
        <f>IF(INDEX(P$13:P$53,MATCH($G229,$I$13:$I$53,0))="","",INDEX(P$13:P$53,MATCH($G229,$I$13:$I$53,0)))</f>
        <v>G / D</v>
      </c>
      <c r="D230" s="310" t="str">
        <f>IF(INDEX(Q$13:Q$53,MATCH($G229,$I$13:$I$53,0))="","",INDEX(Q$13:Q$53,MATCH($G229,$I$13:$I$53,0)))</f>
        <v>G / G</v>
      </c>
      <c r="E230" s="310" t="str">
        <f>IF(INDEX(R$13:R$53,MATCH($G229,$I$13:$I$53,0))="","",INDEX(R$13:R$53,MATCH($G229,$I$13:$I$53,0)))</f>
        <v>G / D</v>
      </c>
      <c r="F230" s="310" t="str">
        <f>IF(INDEX(S$13:S$53,MATCH($G229,$I$13:$I$53,0))="","",INDEX(S$13:S$53,MATCH($G229,$I$13:$I$53,0)))</f>
        <v>G / G</v>
      </c>
      <c r="G230" s="229"/>
    </row>
    <row r="231" spans="1:7">
      <c r="A231" s="311" t="s">
        <v>115</v>
      </c>
      <c r="B231" s="311" t="str">
        <f>IF(INDEX(T$13:T$53,MATCH($G229,$I$13:$I$53,0))="","",INDEX(T$13:T$53,MATCH($G229,$I$13:$I$53,0)))</f>
        <v>GADGET</v>
      </c>
      <c r="C231" s="311" t="str">
        <f>IF(INDEX(U$13:U$53,MATCH($G229,$I$13:$I$53,0))="","",INDEX(U$13:U$53,MATCH($G229,$I$13:$I$53,0)))</f>
        <v/>
      </c>
      <c r="D231" s="311" t="str">
        <f>IF(INDEX(V$13:V$53,MATCH($G229,$I$13:$I$53,0))="","",INDEX(V$13:V$53,MATCH($G229,$I$13:$I$53,0)))</f>
        <v/>
      </c>
      <c r="E231" s="315"/>
      <c r="F231" s="316"/>
      <c r="G231" s="229"/>
    </row>
    <row r="232" spans="1:7">
      <c r="A232" s="317" t="s">
        <v>116</v>
      </c>
      <c r="B232" s="317" t="str">
        <f>IF(INDEX(W$13:W$53,MATCH($G229,$I$13:$I$53,0))="","",INDEX(W$13:W$53,MATCH($G229,$I$13:$I$53,0)))</f>
        <v>EPEE DE CHEVALIER</v>
      </c>
      <c r="C232" s="317"/>
      <c r="D232" s="318"/>
      <c r="E232" s="317" t="str">
        <f>IF(INDEX(X$13:X$53,MATCH($G229,$I$13:$I$53,0))="","",INDEX(X$13:X$53,MATCH($G229,$I$13:$I$53,0)))</f>
        <v>FORET</v>
      </c>
      <c r="F232" s="317" t="str">
        <f>IF(INDEX(Y$13:Y$53,MATCH($G229,$I$13:$I$53,0))="","",INDEX(Y$13:Y$53,MATCH($G229,$I$13:$I$53,0)))</f>
        <v>TENEBRES</v>
      </c>
      <c r="G232" s="229"/>
    </row>
    <row r="233" spans="1:7">
      <c r="A233" s="319" t="s">
        <v>117</v>
      </c>
      <c r="B233" s="319" t="str">
        <f>IF(INDEX(Z$13:Z$53,MATCH($G229,$I$13:$I$53,0))="","",INDEX(Z$13:Z$53,MATCH($G229,$I$13:$I$53,0)))</f>
        <v>COTTE DE MAILLES</v>
      </c>
      <c r="C233" s="319"/>
      <c r="D233" s="320"/>
      <c r="E233" s="319" t="str">
        <f>IF(INDEX(AA$13:AA$53,MATCH($G229,$I$13:$I$53,0))="","",INDEX(AA$13:AA$53,MATCH($G229,$I$13:$I$53,0)))</f>
        <v>FORET</v>
      </c>
      <c r="F233" s="319" t="str">
        <f>IF(INDEX(AB$13:AB$53,MATCH($G229,$I$13:$I$53,0))="","",INDEX(AB$13:AB$53,MATCH($G229,$I$13:$I$53,0)))</f>
        <v>TENEBRES</v>
      </c>
      <c r="G233" s="229"/>
    </row>
    <row r="234" spans="1:7">
      <c r="A234" s="314" t="s">
        <v>118</v>
      </c>
      <c r="B234" s="314" t="str">
        <f>IF(INDEX(AC$13:AC$53,MATCH($G229,$I$13:$I$53,0))="","",INDEX(AC$13:AC$53,MATCH($G229,$I$13:$I$53,0)))</f>
        <v>AMULETTE DE CELERITE</v>
      </c>
      <c r="C234" s="314"/>
      <c r="D234" s="321"/>
      <c r="E234" s="314" t="str">
        <f>IF(INDEX(AD$13:AD$53,MATCH($G229,$I$13:$I$53,0))="","",INDEX(AD$13:AD$53,MATCH($G229,$I$13:$I$53,0)))</f>
        <v>FORET</v>
      </c>
      <c r="F234" s="314" t="str">
        <f>IF(INDEX(AE$13:AE$53,MATCH($G229,$I$13:$I$53,0))="","",INDEX(AE$13:AE$53,MATCH($G229,$I$13:$I$53,0)))</f>
        <v>TENEBRES</v>
      </c>
      <c r="G234" s="229"/>
    </row>
    <row r="235" spans="1:7">
      <c r="A235" s="197"/>
      <c r="B235" s="199"/>
      <c r="C235" s="207"/>
      <c r="D235" s="207"/>
      <c r="E235" s="207"/>
      <c r="F235" s="207"/>
      <c r="G235" s="229"/>
    </row>
    <row r="236" spans="1:7">
      <c r="A236" s="309" t="str">
        <f>"DECK "&amp;RIGHT( A229,2)+1</f>
        <v>DECK 33</v>
      </c>
      <c r="B236" s="309" t="str">
        <f>IF(INDEX(J$13:J$53,MATCH($G236,$I$13:$I$53,0))="","",INDEX(J$13:J$53,MATCH($G236,$I$13:$I$53,0)))</f>
        <v>CHAPERON</v>
      </c>
      <c r="C236" s="309" t="str">
        <f>IF(INDEX(K$13:K$53,MATCH($G236,$I$13:$I$53,0))="","",INDEX(K$13:K$53,MATCH($G236,$I$13:$I$53,0)))</f>
        <v>BAGARREUR</v>
      </c>
      <c r="D236" s="309" t="str">
        <f>IF(INDEX(L$13:L$53,MATCH($G236,$I$13:$I$53,0))="","",INDEX(L$13:L$53,MATCH($G236,$I$13:$I$53,0)))</f>
        <v>TRAPPEUR</v>
      </c>
      <c r="E236" s="309" t="str">
        <f>IF(INDEX(M$13:M$53,MATCH($G236,$I$13:$I$53,0))="","",INDEX(M$13:M$53,MATCH($G236,$I$13:$I$53,0)))</f>
        <v>INVOCATEUR</v>
      </c>
      <c r="F236" s="309" t="str">
        <f>IF(INDEX(N$13:N$53,MATCH($G236,$I$13:$I$53,0))="","",INDEX(N$13:N$53,MATCH($G236,$I$13:$I$53,0)))</f>
        <v>STATUE</v>
      </c>
      <c r="G236" s="309">
        <f>G229+1</f>
        <v>33</v>
      </c>
    </row>
    <row r="237" spans="1:7">
      <c r="A237" s="310" t="s">
        <v>154</v>
      </c>
      <c r="B237" s="310" t="str">
        <f>IF(INDEX(O$13:O$53,MATCH($G236,$I$13:$I$53,0))="","",INDEX(O$13:O$53,MATCH($G236,$I$13:$I$53,0)))</f>
        <v>D / D</v>
      </c>
      <c r="C237" s="310" t="str">
        <f>IF(INDEX(P$13:P$53,MATCH($G236,$I$13:$I$53,0))="","",INDEX(P$13:P$53,MATCH($G236,$I$13:$I$53,0)))</f>
        <v>G / D</v>
      </c>
      <c r="D237" s="310" t="str">
        <f>IF(INDEX(Q$13:Q$53,MATCH($G236,$I$13:$I$53,0))="","",INDEX(Q$13:Q$53,MATCH($G236,$I$13:$I$53,0)))</f>
        <v>G / G</v>
      </c>
      <c r="E237" s="310" t="str">
        <f>IF(INDEX(R$13:R$53,MATCH($G236,$I$13:$I$53,0))="","",INDEX(R$13:R$53,MATCH($G236,$I$13:$I$53,0)))</f>
        <v>G / D</v>
      </c>
      <c r="F237" s="310" t="str">
        <f>IF(INDEX(S$13:S$53,MATCH($G236,$I$13:$I$53,0))="","",INDEX(S$13:S$53,MATCH($G236,$I$13:$I$53,0)))</f>
        <v>G / G</v>
      </c>
      <c r="G237" s="229"/>
    </row>
    <row r="238" spans="1:7">
      <c r="A238" s="311" t="s">
        <v>115</v>
      </c>
      <c r="B238" s="311" t="str">
        <f>IF(INDEX(T$13:T$53,MATCH($G236,$I$13:$I$53,0))="","",INDEX(T$13:T$53,MATCH($G236,$I$13:$I$53,0)))</f>
        <v>GADGET</v>
      </c>
      <c r="C238" s="311" t="str">
        <f>IF(INDEX(U$13:U$53,MATCH($G236,$I$13:$I$53,0))="","",INDEX(U$13:U$53,MATCH($G236,$I$13:$I$53,0)))</f>
        <v/>
      </c>
      <c r="D238" s="311" t="str">
        <f>IF(INDEX(V$13:V$53,MATCH($G236,$I$13:$I$53,0))="","",INDEX(V$13:V$53,MATCH($G236,$I$13:$I$53,0)))</f>
        <v/>
      </c>
      <c r="E238" s="315"/>
      <c r="F238" s="316"/>
      <c r="G238" s="229"/>
    </row>
    <row r="239" spans="1:7">
      <c r="A239" s="317" t="s">
        <v>116</v>
      </c>
      <c r="B239" s="317" t="str">
        <f>IF(INDEX(W$13:W$53,MATCH($G236,$I$13:$I$53,0))="","",INDEX(W$13:W$53,MATCH($G236,$I$13:$I$53,0)))</f>
        <v>EPEE DE CHEVALIER</v>
      </c>
      <c r="C239" s="317"/>
      <c r="D239" s="318"/>
      <c r="E239" s="317" t="str">
        <f>IF(INDEX(X$13:X$53,MATCH($G236,$I$13:$I$53,0))="","",INDEX(X$13:X$53,MATCH($G236,$I$13:$I$53,0)))</f>
        <v>TECHNO</v>
      </c>
      <c r="F239" s="317" t="str">
        <f>IF(INDEX(Y$13:Y$53,MATCH($G236,$I$13:$I$53,0))="","",INDEX(Y$13:Y$53,MATCH($G236,$I$13:$I$53,0)))</f>
        <v>FORET</v>
      </c>
      <c r="G239" s="229"/>
    </row>
    <row r="240" spans="1:7">
      <c r="A240" s="319" t="s">
        <v>117</v>
      </c>
      <c r="B240" s="319" t="str">
        <f>IF(INDEX(Z$13:Z$53,MATCH($G236,$I$13:$I$53,0))="","",INDEX(Z$13:Z$53,MATCH($G236,$I$13:$I$53,0)))</f>
        <v>COTTE DE MAILLES</v>
      </c>
      <c r="C240" s="319"/>
      <c r="D240" s="320"/>
      <c r="E240" s="319" t="str">
        <f>IF(INDEX(AA$13:AA$53,MATCH($G236,$I$13:$I$53,0))="","",INDEX(AA$13:AA$53,MATCH($G236,$I$13:$I$53,0)))</f>
        <v>TECHNO</v>
      </c>
      <c r="F240" s="319" t="str">
        <f>IF(INDEX(AB$13:AB$53,MATCH($G236,$I$13:$I$53,0))="","",INDEX(AB$13:AB$53,MATCH($G236,$I$13:$I$53,0)))</f>
        <v>FORET</v>
      </c>
      <c r="G240" s="229"/>
    </row>
    <row r="241" spans="1:7">
      <c r="A241" s="314" t="s">
        <v>118</v>
      </c>
      <c r="B241" s="314" t="str">
        <f>IF(INDEX(AC$13:AC$53,MATCH($G236,$I$13:$I$53,0))="","",INDEX(AC$13:AC$53,MATCH($G236,$I$13:$I$53,0)))</f>
        <v>AMULETTE DE CELERITE</v>
      </c>
      <c r="C241" s="314"/>
      <c r="D241" s="321"/>
      <c r="E241" s="314" t="str">
        <f>IF(INDEX(AD$13:AD$53,MATCH($G236,$I$13:$I$53,0))="","",INDEX(AD$13:AD$53,MATCH($G236,$I$13:$I$53,0)))</f>
        <v>TECHNO</v>
      </c>
      <c r="F241" s="314" t="str">
        <f>IF(INDEX(AE$13:AE$53,MATCH($G236,$I$13:$I$53,0))="","",INDEX(AE$13:AE$53,MATCH($G236,$I$13:$I$53,0)))</f>
        <v>FORET</v>
      </c>
      <c r="G241" s="229"/>
    </row>
    <row r="242" spans="1:7">
      <c r="A242" s="197"/>
      <c r="B242" s="199"/>
      <c r="C242" s="207"/>
      <c r="D242" s="207"/>
      <c r="E242" s="207"/>
      <c r="F242" s="207"/>
      <c r="G242" s="229"/>
    </row>
    <row r="243" spans="1:7">
      <c r="A243" s="309" t="str">
        <f>"DECK "&amp;RIGHT( A236,2)+1</f>
        <v>DECK 34</v>
      </c>
      <c r="B243" s="309" t="str">
        <f>IF(INDEX(J$13:J$53,MATCH($G243,$I$13:$I$53,0))="","",INDEX(J$13:J$53,MATCH($G243,$I$13:$I$53,0)))</f>
        <v>M. SPIRITUEL</v>
      </c>
      <c r="C243" s="309" t="str">
        <f>IF(INDEX(K$13:K$53,MATCH($G243,$I$13:$I$53,0))="","",INDEX(K$13:K$53,MATCH($G243,$I$13:$I$53,0)))</f>
        <v>BAGARREUR</v>
      </c>
      <c r="D243" s="309" t="str">
        <f>IF(INDEX(L$13:L$53,MATCH($G243,$I$13:$I$53,0))="","",INDEX(L$13:L$53,MATCH($G243,$I$13:$I$53,0)))</f>
        <v>TRAPPEUR</v>
      </c>
      <c r="E243" s="309" t="str">
        <f>IF(INDEX(M$13:M$53,MATCH($G243,$I$13:$I$53,0))="","",INDEX(M$13:M$53,MATCH($G243,$I$13:$I$53,0)))</f>
        <v>PISTOLERO</v>
      </c>
      <c r="F243" s="309" t="str">
        <f>IF(INDEX(N$13:N$53,MATCH($G243,$I$13:$I$53,0))="","",INDEX(N$13:N$53,MATCH($G243,$I$13:$I$53,0)))</f>
        <v>STATUE</v>
      </c>
      <c r="G243" s="309">
        <f>G236+1</f>
        <v>34</v>
      </c>
    </row>
    <row r="244" spans="1:7">
      <c r="A244" s="310" t="s">
        <v>154</v>
      </c>
      <c r="B244" s="310" t="str">
        <f>IF(INDEX(O$13:O$53,MATCH($G243,$I$13:$I$53,0))="","",INDEX(O$13:O$53,MATCH($G243,$I$13:$I$53,0)))</f>
        <v>G / G</v>
      </c>
      <c r="C244" s="310" t="str">
        <f>IF(INDEX(P$13:P$53,MATCH($G243,$I$13:$I$53,0))="","",INDEX(P$13:P$53,MATCH($G243,$I$13:$I$53,0)))</f>
        <v>G / D</v>
      </c>
      <c r="D244" s="310" t="str">
        <f>IF(INDEX(Q$13:Q$53,MATCH($G243,$I$13:$I$53,0))="","",INDEX(Q$13:Q$53,MATCH($G243,$I$13:$I$53,0)))</f>
        <v>G / G</v>
      </c>
      <c r="E244" s="310" t="str">
        <f>IF(INDEX(R$13:R$53,MATCH($G243,$I$13:$I$53,0))="","",INDEX(R$13:R$53,MATCH($G243,$I$13:$I$53,0)))</f>
        <v>G / D</v>
      </c>
      <c r="F244" s="310" t="str">
        <f>IF(INDEX(S$13:S$53,MATCH($G243,$I$13:$I$53,0))="","",INDEX(S$13:S$53,MATCH($G243,$I$13:$I$53,0)))</f>
        <v>G / G</v>
      </c>
      <c r="G244" s="229"/>
    </row>
    <row r="245" spans="1:7">
      <c r="A245" s="311" t="s">
        <v>115</v>
      </c>
      <c r="B245" s="311" t="str">
        <f>IF(INDEX(T$13:T$53,MATCH($G243,$I$13:$I$53,0))="","",INDEX(T$13:T$53,MATCH($G243,$I$13:$I$53,0)))</f>
        <v>GADGET</v>
      </c>
      <c r="C245" s="311" t="str">
        <f>IF(INDEX(U$13:U$53,MATCH($G243,$I$13:$I$53,0))="","",INDEX(U$13:U$53,MATCH($G243,$I$13:$I$53,0)))</f>
        <v/>
      </c>
      <c r="D245" s="311" t="str">
        <f>IF(INDEX(V$13:V$53,MATCH($G243,$I$13:$I$53,0))="","",INDEX(V$13:V$53,MATCH($G243,$I$13:$I$53,0)))</f>
        <v/>
      </c>
      <c r="E245" s="315"/>
      <c r="F245" s="316"/>
      <c r="G245" s="229"/>
    </row>
    <row r="246" spans="1:7">
      <c r="A246" s="317" t="s">
        <v>116</v>
      </c>
      <c r="B246" s="317" t="str">
        <f>IF(INDEX(W$13:W$53,MATCH($G243,$I$13:$I$53,0))="","",INDEX(W$13:W$53,MATCH($G243,$I$13:$I$53,0)))</f>
        <v>LANCE DE VITESSE</v>
      </c>
      <c r="C246" s="317"/>
      <c r="D246" s="318"/>
      <c r="E246" s="317" t="str">
        <f>IF(INDEX(X$13:X$53,MATCH($G243,$I$13:$I$53,0))="","",INDEX(X$13:X$53,MATCH($G243,$I$13:$I$53,0)))</f>
        <v>FORET</v>
      </c>
      <c r="F246" s="317" t="str">
        <f>IF(INDEX(Y$13:Y$53,MATCH($G243,$I$13:$I$53,0))="","",INDEX(Y$13:Y$53,MATCH($G243,$I$13:$I$53,0)))</f>
        <v>TENEBRES</v>
      </c>
      <c r="G246" s="229"/>
    </row>
    <row r="247" spans="1:7">
      <c r="A247" s="319" t="s">
        <v>117</v>
      </c>
      <c r="B247" s="319" t="str">
        <f>IF(INDEX(Z$13:Z$53,MATCH($G243,$I$13:$I$53,0))="","",INDEX(Z$13:Z$53,MATCH($G243,$I$13:$I$53,0)))</f>
        <v>ROBE DE MAGE</v>
      </c>
      <c r="C247" s="319"/>
      <c r="D247" s="320"/>
      <c r="E247" s="319" t="str">
        <f>IF(INDEX(AA$13:AA$53,MATCH($G243,$I$13:$I$53,0))="","",INDEX(AA$13:AA$53,MATCH($G243,$I$13:$I$53,0)))</f>
        <v>FORET</v>
      </c>
      <c r="F247" s="319" t="str">
        <f>IF(INDEX(AB$13:AB$53,MATCH($G243,$I$13:$I$53,0))="","",INDEX(AB$13:AB$53,MATCH($G243,$I$13:$I$53,0)))</f>
        <v>TENEBRES</v>
      </c>
      <c r="G247" s="229"/>
    </row>
    <row r="248" spans="1:7">
      <c r="A248" s="314" t="s">
        <v>118</v>
      </c>
      <c r="B248" s="314" t="str">
        <f>IF(INDEX(AC$13:AC$53,MATCH($G243,$I$13:$I$53,0))="","",INDEX(AC$13:AC$53,MATCH($G243,$I$13:$I$53,0)))</f>
        <v>AMULETTE DE CELERITE</v>
      </c>
      <c r="C248" s="314"/>
      <c r="D248" s="321"/>
      <c r="E248" s="314" t="str">
        <f>IF(INDEX(AD$13:AD$53,MATCH($G243,$I$13:$I$53,0))="","",INDEX(AD$13:AD$53,MATCH($G243,$I$13:$I$53,0)))</f>
        <v>FORET</v>
      </c>
      <c r="F248" s="314" t="str">
        <f>IF(INDEX(AE$13:AE$53,MATCH($G243,$I$13:$I$53,0))="","",INDEX(AE$13:AE$53,MATCH($G243,$I$13:$I$53,0)))</f>
        <v>TENEBRES</v>
      </c>
      <c r="G248" s="229"/>
    </row>
    <row r="249" spans="1:7">
      <c r="A249" s="197"/>
      <c r="B249" s="199"/>
      <c r="C249" s="207"/>
      <c r="D249" s="207"/>
      <c r="E249" s="207"/>
      <c r="F249" s="207"/>
      <c r="G249" s="229"/>
    </row>
    <row r="250" spans="1:7">
      <c r="A250" s="309" t="str">
        <f>"DECK "&amp;RIGHT( A243,2)+1</f>
        <v>DECK 35</v>
      </c>
      <c r="B250" s="309" t="str">
        <f>IF(INDEX(J$13:J$53,MATCH($G250,$I$13:$I$53,0))="","",INDEX(J$13:J$53,MATCH($G250,$I$13:$I$53,0)))</f>
        <v>TESLA</v>
      </c>
      <c r="C250" s="309" t="str">
        <f>IF(INDEX(K$13:K$53,MATCH($G250,$I$13:$I$53,0))="","",INDEX(K$13:K$53,MATCH($G250,$I$13:$I$53,0)))</f>
        <v>BAGARREUR</v>
      </c>
      <c r="D250" s="309" t="str">
        <f>IF(INDEX(L$13:L$53,MATCH($G250,$I$13:$I$53,0))="","",INDEX(L$13:L$53,MATCH($G250,$I$13:$I$53,0)))</f>
        <v>TRAPPEUR</v>
      </c>
      <c r="E250" s="309" t="str">
        <f>IF(INDEX(M$13:M$53,MATCH($G250,$I$13:$I$53,0))="","",INDEX(M$13:M$53,MATCH($G250,$I$13:$I$53,0)))</f>
        <v>PISTOLERO</v>
      </c>
      <c r="F250" s="309" t="str">
        <f>IF(INDEX(N$13:N$53,MATCH($G250,$I$13:$I$53,0))="","",INDEX(N$13:N$53,MATCH($G250,$I$13:$I$53,0)))</f>
        <v>STATUE</v>
      </c>
      <c r="G250" s="309">
        <f>G243+1</f>
        <v>35</v>
      </c>
    </row>
    <row r="251" spans="1:7">
      <c r="A251" s="310" t="s">
        <v>154</v>
      </c>
      <c r="B251" s="310" t="str">
        <f>IF(INDEX(O$13:O$53,MATCH($G250,$I$13:$I$53,0))="","",INDEX(O$13:O$53,MATCH($G250,$I$13:$I$53,0)))</f>
        <v>D / D</v>
      </c>
      <c r="C251" s="310" t="str">
        <f>IF(INDEX(P$13:P$53,MATCH($G250,$I$13:$I$53,0))="","",INDEX(P$13:P$53,MATCH($G250,$I$13:$I$53,0)))</f>
        <v>G / D</v>
      </c>
      <c r="D251" s="310" t="str">
        <f>IF(INDEX(Q$13:Q$53,MATCH($G250,$I$13:$I$53,0))="","",INDEX(Q$13:Q$53,MATCH($G250,$I$13:$I$53,0)))</f>
        <v>G / G</v>
      </c>
      <c r="E251" s="310" t="str">
        <f>IF(INDEX(R$13:R$53,MATCH($G250,$I$13:$I$53,0))="","",INDEX(R$13:R$53,MATCH($G250,$I$13:$I$53,0)))</f>
        <v>G / D</v>
      </c>
      <c r="F251" s="310" t="str">
        <f>IF(INDEX(S$13:S$53,MATCH($G250,$I$13:$I$53,0))="","",INDEX(S$13:S$53,MATCH($G250,$I$13:$I$53,0)))</f>
        <v>D / G</v>
      </c>
      <c r="G251" s="229"/>
    </row>
    <row r="252" spans="1:7">
      <c r="A252" s="311" t="s">
        <v>115</v>
      </c>
      <c r="B252" s="311" t="str">
        <f>IF(INDEX(T$13:T$53,MATCH($G250,$I$13:$I$53,0))="","",INDEX(T$13:T$53,MATCH($G250,$I$13:$I$53,0)))</f>
        <v>SIRENE</v>
      </c>
      <c r="C252" s="311" t="str">
        <f>IF(INDEX(U$13:U$53,MATCH($G250,$I$13:$I$53,0))="","",INDEX(U$13:U$53,MATCH($G250,$I$13:$I$53,0)))</f>
        <v/>
      </c>
      <c r="D252" s="311" t="str">
        <f>IF(INDEX(V$13:V$53,MATCH($G250,$I$13:$I$53,0))="","",INDEX(V$13:V$53,MATCH($G250,$I$13:$I$53,0)))</f>
        <v/>
      </c>
      <c r="E252" s="315"/>
      <c r="F252" s="316"/>
      <c r="G252" s="229"/>
    </row>
    <row r="253" spans="1:7">
      <c r="A253" s="317" t="s">
        <v>116</v>
      </c>
      <c r="B253" s="317" t="str">
        <f>IF(INDEX(W$13:W$53,MATCH($G250,$I$13:$I$53,0))="","",INDEX(W$13:W$53,MATCH($G250,$I$13:$I$53,0)))</f>
        <v>EPEE DE CHEVALIER</v>
      </c>
      <c r="C253" s="317"/>
      <c r="D253" s="318"/>
      <c r="E253" s="317" t="str">
        <f>IF(INDEX(X$13:X$53,MATCH($G250,$I$13:$I$53,0))="","",INDEX(X$13:X$53,MATCH($G250,$I$13:$I$53,0)))</f>
        <v>TECHNO</v>
      </c>
      <c r="F253" s="317" t="str">
        <f>IF(INDEX(Y$13:Y$53,MATCH($G250,$I$13:$I$53,0))="","",INDEX(Y$13:Y$53,MATCH($G250,$I$13:$I$53,0)))</f>
        <v>TENEBRES</v>
      </c>
      <c r="G253" s="229"/>
    </row>
    <row r="254" spans="1:7">
      <c r="A254" s="319" t="s">
        <v>117</v>
      </c>
      <c r="B254" s="319" t="str">
        <f>IF(INDEX(Z$13:Z$53,MATCH($G250,$I$13:$I$53,0))="","",INDEX(Z$13:Z$53,MATCH($G250,$I$13:$I$53,0)))</f>
        <v>ROBE DE MAGE</v>
      </c>
      <c r="C254" s="319"/>
      <c r="D254" s="320"/>
      <c r="E254" s="319" t="str">
        <f>IF(INDEX(AA$13:AA$53,MATCH($G250,$I$13:$I$53,0))="","",INDEX(AA$13:AA$53,MATCH($G250,$I$13:$I$53,0)))</f>
        <v>TECHNO</v>
      </c>
      <c r="F254" s="319" t="str">
        <f>IF(INDEX(AB$13:AB$53,MATCH($G250,$I$13:$I$53,0))="","",INDEX(AB$13:AB$53,MATCH($G250,$I$13:$I$53,0)))</f>
        <v>TENEBRES</v>
      </c>
      <c r="G254" s="229"/>
    </row>
    <row r="255" spans="1:7">
      <c r="A255" s="314" t="s">
        <v>118</v>
      </c>
      <c r="B255" s="314" t="str">
        <f>IF(INDEX(AC$13:AC$53,MATCH($G250,$I$13:$I$53,0))="","",INDEX(AC$13:AC$53,MATCH($G250,$I$13:$I$53,0)))</f>
        <v>AMULETTE DE CELERITE</v>
      </c>
      <c r="C255" s="314"/>
      <c r="D255" s="321"/>
      <c r="E255" s="314" t="str">
        <f>IF(INDEX(AD$13:AD$53,MATCH($G250,$I$13:$I$53,0))="","",INDEX(AD$13:AD$53,MATCH($G250,$I$13:$I$53,0)))</f>
        <v>TECHNO</v>
      </c>
      <c r="F255" s="314" t="str">
        <f>IF(INDEX(AE$13:AE$53,MATCH($G250,$I$13:$I$53,0))="","",INDEX(AE$13:AE$53,MATCH($G250,$I$13:$I$53,0)))</f>
        <v>TENEBRES</v>
      </c>
      <c r="G255" s="229"/>
    </row>
    <row r="256" spans="1:7">
      <c r="A256" s="197"/>
      <c r="B256" s="199"/>
      <c r="C256" s="207"/>
      <c r="D256" s="207"/>
      <c r="E256" s="207"/>
      <c r="F256" s="207"/>
      <c r="G256" s="229"/>
    </row>
    <row r="257" spans="1:7">
      <c r="A257" s="309" t="str">
        <f>"DECK "&amp;RIGHT( A250,2)+1</f>
        <v>DECK 36</v>
      </c>
      <c r="B257" s="309" t="str">
        <f>IF(INDEX(J$13:J$53,MATCH($G257,$I$13:$I$53,0))="","",INDEX(J$13:J$53,MATCH($G257,$I$13:$I$53,0)))</f>
        <v>COGNEUR</v>
      </c>
      <c r="C257" s="309" t="str">
        <f>IF(INDEX(K$13:K$53,MATCH($G257,$I$13:$I$53,0))="","",INDEX(K$13:K$53,MATCH($G257,$I$13:$I$53,0)))</f>
        <v>BAGARREUR</v>
      </c>
      <c r="D257" s="309" t="str">
        <f>IF(INDEX(L$13:L$53,MATCH($G257,$I$13:$I$53,0))="","",INDEX(L$13:L$53,MATCH($G257,$I$13:$I$53,0)))</f>
        <v>ARLEQUIN</v>
      </c>
      <c r="E257" s="309" t="str">
        <f>IF(INDEX(M$13:M$53,MATCH($G257,$I$13:$I$53,0))="","",INDEX(M$13:M$53,MATCH($G257,$I$13:$I$53,0)))</f>
        <v>TRAPPEUR</v>
      </c>
      <c r="F257" s="309" t="str">
        <f>IF(INDEX(N$13:N$53,MATCH($G257,$I$13:$I$53,0))="","",INDEX(N$13:N$53,MATCH($G257,$I$13:$I$53,0)))</f>
        <v>STATUE</v>
      </c>
      <c r="G257" s="309">
        <f>G250+1</f>
        <v>36</v>
      </c>
    </row>
    <row r="258" spans="1:7">
      <c r="A258" s="310" t="s">
        <v>154</v>
      </c>
      <c r="B258" s="310" t="str">
        <f>IF(INDEX(O$13:O$53,MATCH($G257,$I$13:$I$53,0))="","",INDEX(O$13:O$53,MATCH($G257,$I$13:$I$53,0)))</f>
        <v>D / G</v>
      </c>
      <c r="C258" s="310" t="str">
        <f>IF(INDEX(P$13:P$53,MATCH($G257,$I$13:$I$53,0))="","",INDEX(P$13:P$53,MATCH($G257,$I$13:$I$53,0)))</f>
        <v>G / D</v>
      </c>
      <c r="D258" s="310" t="str">
        <f>IF(INDEX(Q$13:Q$53,MATCH($G257,$I$13:$I$53,0))="","",INDEX(Q$13:Q$53,MATCH($G257,$I$13:$I$53,0)))</f>
        <v>G / G</v>
      </c>
      <c r="E258" s="310" t="str">
        <f>IF(INDEX(R$13:R$53,MATCH($G257,$I$13:$I$53,0))="","",INDEX(R$13:R$53,MATCH($G257,$I$13:$I$53,0)))</f>
        <v>G / G</v>
      </c>
      <c r="F258" s="310" t="str">
        <f>IF(INDEX(S$13:S$53,MATCH($G257,$I$13:$I$53,0))="","",INDEX(S$13:S$53,MATCH($G257,$I$13:$I$53,0)))</f>
        <v>G / G</v>
      </c>
      <c r="G258" s="229"/>
    </row>
    <row r="259" spans="1:7">
      <c r="A259" s="311" t="s">
        <v>115</v>
      </c>
      <c r="B259" s="311" t="str">
        <f>IF(INDEX(T$13:T$53,MATCH($G257,$I$13:$I$53,0))="","",INDEX(T$13:T$53,MATCH($G257,$I$13:$I$53,0)))</f>
        <v>SIRENE</v>
      </c>
      <c r="C259" s="311" t="str">
        <f>IF(INDEX(U$13:U$53,MATCH($G257,$I$13:$I$53,0))="","",INDEX(U$13:U$53,MATCH($G257,$I$13:$I$53,0)))</f>
        <v/>
      </c>
      <c r="D259" s="311" t="str">
        <f>IF(INDEX(V$13:V$53,MATCH($G257,$I$13:$I$53,0))="","",INDEX(V$13:V$53,MATCH($G257,$I$13:$I$53,0)))</f>
        <v/>
      </c>
      <c r="E259" s="315"/>
      <c r="F259" s="316"/>
      <c r="G259" s="229"/>
    </row>
    <row r="260" spans="1:7">
      <c r="A260" s="317" t="s">
        <v>116</v>
      </c>
      <c r="B260" s="317" t="str">
        <f>IF(INDEX(W$13:W$53,MATCH($G257,$I$13:$I$53,0))="","",INDEX(W$13:W$53,MATCH($G257,$I$13:$I$53,0)))</f>
        <v>EPEE DE CHEVALIER</v>
      </c>
      <c r="C260" s="317"/>
      <c r="D260" s="318"/>
      <c r="E260" s="317" t="str">
        <f>IF(INDEX(X$13:X$53,MATCH($G257,$I$13:$I$53,0))="","",INDEX(X$13:X$53,MATCH($G257,$I$13:$I$53,0)))</f>
        <v>MAGIE</v>
      </c>
      <c r="F260" s="317" t="str">
        <f>IF(INDEX(Y$13:Y$53,MATCH($G257,$I$13:$I$53,0))="","",INDEX(Y$13:Y$53,MATCH($G257,$I$13:$I$53,0)))</f>
        <v>FORET</v>
      </c>
      <c r="G260" s="229"/>
    </row>
    <row r="261" spans="1:7">
      <c r="A261" s="319" t="s">
        <v>117</v>
      </c>
      <c r="B261" s="319" t="str">
        <f>IF(INDEX(Z$13:Z$53,MATCH($G257,$I$13:$I$53,0))="","",INDEX(Z$13:Z$53,MATCH($G257,$I$13:$I$53,0)))</f>
        <v>ROBE DE MAGE</v>
      </c>
      <c r="C261" s="319"/>
      <c r="D261" s="320"/>
      <c r="E261" s="319" t="str">
        <f>IF(INDEX(AA$13:AA$53,MATCH($G257,$I$13:$I$53,0))="","",INDEX(AA$13:AA$53,MATCH($G257,$I$13:$I$53,0)))</f>
        <v>MAGIE</v>
      </c>
      <c r="F261" s="319" t="str">
        <f>IF(INDEX(AB$13:AB$53,MATCH($G257,$I$13:$I$53,0))="","",INDEX(AB$13:AB$53,MATCH($G257,$I$13:$I$53,0)))</f>
        <v>FORET</v>
      </c>
      <c r="G261" s="229"/>
    </row>
    <row r="262" spans="1:7">
      <c r="A262" s="314" t="s">
        <v>118</v>
      </c>
      <c r="B262" s="314" t="str">
        <f>IF(INDEX(AC$13:AC$53,MATCH($G257,$I$13:$I$53,0))="","",INDEX(AC$13:AC$53,MATCH($G257,$I$13:$I$53,0)))</f>
        <v>AMULETTE DE CROISSANCE</v>
      </c>
      <c r="C262" s="314"/>
      <c r="D262" s="321"/>
      <c r="E262" s="314" t="str">
        <f>IF(INDEX(AD$13:AD$53,MATCH($G257,$I$13:$I$53,0))="","",INDEX(AD$13:AD$53,MATCH($G257,$I$13:$I$53,0)))</f>
        <v>MAGIE</v>
      </c>
      <c r="F262" s="314" t="str">
        <f>IF(INDEX(AE$13:AE$53,MATCH($G257,$I$13:$I$53,0))="","",INDEX(AE$13:AE$53,MATCH($G257,$I$13:$I$53,0)))</f>
        <v>FORET</v>
      </c>
      <c r="G262" s="229"/>
    </row>
    <row r="263" spans="1:7">
      <c r="A263" s="197"/>
      <c r="B263" s="199"/>
      <c r="C263" s="207"/>
      <c r="D263" s="207"/>
      <c r="E263" s="207"/>
      <c r="F263" s="207"/>
      <c r="G263" s="229"/>
    </row>
    <row r="264" spans="1:7">
      <c r="A264" s="309" t="str">
        <f>"DECK "&amp;RIGHT( A257,2)+1</f>
        <v>DECK 37</v>
      </c>
      <c r="B264" s="309" t="str">
        <f>IF(INDEX(J$13:J$53,MATCH($G264,$I$13:$I$53,0))="","",INDEX(J$13:J$53,MATCH($G264,$I$13:$I$53,0)))</f>
        <v>MOINE</v>
      </c>
      <c r="C264" s="309" t="str">
        <f>IF(INDEX(K$13:K$53,MATCH($G264,$I$13:$I$53,0))="","",INDEX(K$13:K$53,MATCH($G264,$I$13:$I$53,0)))</f>
        <v>DRYADE</v>
      </c>
      <c r="D264" s="309" t="str">
        <f>IF(INDEX(L$13:L$53,MATCH($G264,$I$13:$I$53,0))="","",INDEX(L$13:L$53,MATCH($G264,$I$13:$I$53,0)))</f>
        <v>ARLEQUIN</v>
      </c>
      <c r="E264" s="309" t="str">
        <f>IF(INDEX(M$13:M$53,MATCH($G264,$I$13:$I$53,0))="","",INDEX(M$13:M$53,MATCH($G264,$I$13:$I$53,0)))</f>
        <v>EPEE</v>
      </c>
      <c r="F264" s="309" t="str">
        <f>IF(INDEX(N$13:N$53,MATCH($G264,$I$13:$I$53,0))="","",INDEX(N$13:N$53,MATCH($G264,$I$13:$I$53,0)))</f>
        <v>INVOCATEUR</v>
      </c>
      <c r="G264" s="309">
        <f>G257+1</f>
        <v>37</v>
      </c>
    </row>
    <row r="265" spans="1:7">
      <c r="A265" s="310" t="s">
        <v>154</v>
      </c>
      <c r="B265" s="310" t="str">
        <f>IF(INDEX(O$13:O$53,MATCH($G264,$I$13:$I$53,0))="","",INDEX(O$13:O$53,MATCH($G264,$I$13:$I$53,0)))</f>
        <v>G / G</v>
      </c>
      <c r="C265" s="310" t="str">
        <f>IF(INDEX(P$13:P$53,MATCH($G264,$I$13:$I$53,0))="","",INDEX(P$13:P$53,MATCH($G264,$I$13:$I$53,0)))</f>
        <v>G / D</v>
      </c>
      <c r="D265" s="310" t="str">
        <f>IF(INDEX(Q$13:Q$53,MATCH($G264,$I$13:$I$53,0))="","",INDEX(Q$13:Q$53,MATCH($G264,$I$13:$I$53,0)))</f>
        <v>G / G</v>
      </c>
      <c r="E265" s="310" t="str">
        <f>IF(INDEX(R$13:R$53,MATCH($G264,$I$13:$I$53,0))="","",INDEX(R$13:R$53,MATCH($G264,$I$13:$I$53,0)))</f>
        <v>D / D</v>
      </c>
      <c r="F265" s="310" t="str">
        <f>IF(INDEX(S$13:S$53,MATCH($G264,$I$13:$I$53,0))="","",INDEX(S$13:S$53,MATCH($G264,$I$13:$I$53,0)))</f>
        <v>D / D</v>
      </c>
      <c r="G265" s="229"/>
    </row>
    <row r="266" spans="1:7">
      <c r="A266" s="311" t="s">
        <v>115</v>
      </c>
      <c r="B266" s="311" t="str">
        <f>IF(INDEX(T$13:T$53,MATCH($G264,$I$13:$I$53,0))="","",INDEX(T$13:T$53,MATCH($G264,$I$13:$I$53,0)))</f>
        <v>SIRENE</v>
      </c>
      <c r="C266" s="311" t="str">
        <f>IF(INDEX(U$13:U$53,MATCH($G264,$I$13:$I$53,0))="","",INDEX(U$13:U$53,MATCH($G264,$I$13:$I$53,0)))</f>
        <v/>
      </c>
      <c r="D266" s="311" t="str">
        <f>IF(INDEX(V$13:V$53,MATCH($G264,$I$13:$I$53,0))="","",INDEX(V$13:V$53,MATCH($G264,$I$13:$I$53,0)))</f>
        <v/>
      </c>
      <c r="E266" s="315"/>
      <c r="F266" s="316"/>
      <c r="G266" s="229"/>
    </row>
    <row r="267" spans="1:7">
      <c r="A267" s="317" t="s">
        <v>116</v>
      </c>
      <c r="B267" s="317" t="str">
        <f>IF(INDEX(W$13:W$53,MATCH($G264,$I$13:$I$53,0))="","",INDEX(W$13:W$53,MATCH($G264,$I$13:$I$53,0)))</f>
        <v>LANCE DE VITESSE</v>
      </c>
      <c r="C267" s="317"/>
      <c r="D267" s="318"/>
      <c r="E267" s="317" t="str">
        <f>IF(INDEX(X$13:X$53,MATCH($G264,$I$13:$I$53,0))="","",INDEX(X$13:X$53,MATCH($G264,$I$13:$I$53,0)))</f>
        <v>LUMIERE</v>
      </c>
      <c r="F267" s="317" t="str">
        <f>IF(INDEX(Y$13:Y$53,MATCH($G264,$I$13:$I$53,0))="","",INDEX(Y$13:Y$53,MATCH($G264,$I$13:$I$53,0)))</f>
        <v>FORET</v>
      </c>
      <c r="G267" s="229"/>
    </row>
    <row r="268" spans="1:7">
      <c r="A268" s="319" t="s">
        <v>117</v>
      </c>
      <c r="B268" s="319" t="str">
        <f>IF(INDEX(Z$13:Z$53,MATCH($G264,$I$13:$I$53,0))="","",INDEX(Z$13:Z$53,MATCH($G264,$I$13:$I$53,0)))</f>
        <v>ARMURE DE CHEVALIER</v>
      </c>
      <c r="C268" s="319"/>
      <c r="D268" s="320"/>
      <c r="E268" s="319" t="str">
        <f>IF(INDEX(AA$13:AA$53,MATCH($G264,$I$13:$I$53,0))="","",INDEX(AA$13:AA$53,MATCH($G264,$I$13:$I$53,0)))</f>
        <v>LUMIERE</v>
      </c>
      <c r="F268" s="319" t="str">
        <f>IF(INDEX(AB$13:AB$53,MATCH($G264,$I$13:$I$53,0))="","",INDEX(AB$13:AB$53,MATCH($G264,$I$13:$I$53,0)))</f>
        <v>FORET</v>
      </c>
      <c r="G268" s="229"/>
    </row>
    <row r="269" spans="1:7">
      <c r="A269" s="314" t="s">
        <v>118</v>
      </c>
      <c r="B269" s="314" t="str">
        <f>IF(INDEX(AC$13:AC$53,MATCH($G264,$I$13:$I$53,0))="","",INDEX(AC$13:AC$53,MATCH($G264,$I$13:$I$53,0)))</f>
        <v>AMULETTE DE CROISSANCE</v>
      </c>
      <c r="C269" s="314"/>
      <c r="D269" s="321"/>
      <c r="E269" s="314" t="str">
        <f>IF(INDEX(AD$13:AD$53,MATCH($G264,$I$13:$I$53,0))="","",INDEX(AD$13:AD$53,MATCH($G264,$I$13:$I$53,0)))</f>
        <v>LUMIERE</v>
      </c>
      <c r="F269" s="314" t="str">
        <f>IF(INDEX(AE$13:AE$53,MATCH($G264,$I$13:$I$53,0))="","",INDEX(AE$13:AE$53,MATCH($G264,$I$13:$I$53,0)))</f>
        <v>FORET</v>
      </c>
      <c r="G269" s="229"/>
    </row>
    <row r="270" spans="1:7">
      <c r="A270" s="197"/>
      <c r="B270" s="199"/>
      <c r="C270" s="207"/>
      <c r="D270" s="207"/>
      <c r="E270" s="207"/>
      <c r="F270" s="207"/>
      <c r="G270" s="229"/>
    </row>
    <row r="271" spans="1:7">
      <c r="A271" s="309" t="str">
        <f>"DECK "&amp;RIGHT( A264,2)+1</f>
        <v>DECK 38</v>
      </c>
      <c r="B271" s="309" t="str">
        <f>IF(INDEX(J$13:J$53,MATCH($G271,$I$13:$I$53,0))="","",INDEX(J$13:J$53,MATCH($G271,$I$13:$I$53,0)))</f>
        <v>CHASSEUR D</v>
      </c>
      <c r="C271" s="309" t="str">
        <f>IF(INDEX(K$13:K$53,MATCH($G271,$I$13:$I$53,0))="","",INDEX(K$13:K$53,MATCH($G271,$I$13:$I$53,0)))</f>
        <v>PISTOLERO</v>
      </c>
      <c r="D271" s="309" t="str">
        <f>IF(INDEX(L$13:L$53,MATCH($G271,$I$13:$I$53,0))="","",INDEX(L$13:L$53,MATCH($G271,$I$13:$I$53,0)))</f>
        <v>DRYADE</v>
      </c>
      <c r="E271" s="309" t="str">
        <f>IF(INDEX(M$13:M$53,MATCH($G271,$I$13:$I$53,0))="","",INDEX(M$13:M$53,MATCH($G271,$I$13:$I$53,0)))</f>
        <v>EPEE</v>
      </c>
      <c r="F271" s="309" t="str">
        <f>IF(INDEX(N$13:N$53,MATCH($G271,$I$13:$I$53,0))="","",INDEX(N$13:N$53,MATCH($G271,$I$13:$I$53,0)))</f>
        <v>INVOCATEUR</v>
      </c>
      <c r="G271" s="309">
        <f>G264+1</f>
        <v>38</v>
      </c>
    </row>
    <row r="272" spans="1:7">
      <c r="A272" s="310" t="s">
        <v>154</v>
      </c>
      <c r="B272" s="310" t="str">
        <f>IF(INDEX(O$13:O$53,MATCH($G271,$I$13:$I$53,0))="","",INDEX(O$13:O$53,MATCH($G271,$I$13:$I$53,0)))</f>
        <v>G / G</v>
      </c>
      <c r="C272" s="310" t="str">
        <f>IF(INDEX(P$13:P$53,MATCH($G271,$I$13:$I$53,0))="","",INDEX(P$13:P$53,MATCH($G271,$I$13:$I$53,0)))</f>
        <v>G / G</v>
      </c>
      <c r="D272" s="310" t="str">
        <f>IF(INDEX(Q$13:Q$53,MATCH($G271,$I$13:$I$53,0))="","",INDEX(Q$13:Q$53,MATCH($G271,$I$13:$I$53,0)))</f>
        <v>G / G</v>
      </c>
      <c r="E272" s="310" t="str">
        <f>IF(INDEX(R$13:R$53,MATCH($G271,$I$13:$I$53,0))="","",INDEX(R$13:R$53,MATCH($G271,$I$13:$I$53,0)))</f>
        <v>D / D</v>
      </c>
      <c r="F272" s="310" t="str">
        <f>IF(INDEX(S$13:S$53,MATCH($G271,$I$13:$I$53,0))="","",INDEX(S$13:S$53,MATCH($G271,$I$13:$I$53,0)))</f>
        <v>D / D</v>
      </c>
      <c r="G272" s="229"/>
    </row>
    <row r="273" spans="1:7">
      <c r="A273" s="311" t="s">
        <v>115</v>
      </c>
      <c r="B273" s="311" t="str">
        <f>IF(INDEX(T$13:T$53,MATCH($G271,$I$13:$I$53,0))="","",INDEX(T$13:T$53,MATCH($G271,$I$13:$I$53,0)))</f>
        <v>SIRENE</v>
      </c>
      <c r="C273" s="311" t="str">
        <f>IF(INDEX(U$13:U$53,MATCH($G271,$I$13:$I$53,0))="","",INDEX(U$13:U$53,MATCH($G271,$I$13:$I$53,0)))</f>
        <v/>
      </c>
      <c r="D273" s="311" t="str">
        <f>IF(INDEX(V$13:V$53,MATCH($G271,$I$13:$I$53,0))="","",INDEX(V$13:V$53,MATCH($G271,$I$13:$I$53,0)))</f>
        <v/>
      </c>
      <c r="E273" s="315"/>
      <c r="F273" s="316"/>
      <c r="G273" s="229"/>
    </row>
    <row r="274" spans="1:7">
      <c r="A274" s="317" t="s">
        <v>116</v>
      </c>
      <c r="B274" s="317" t="str">
        <f>IF(INDEX(W$13:W$53,MATCH($G271,$I$13:$I$53,0))="","",INDEX(W$13:W$53,MATCH($G271,$I$13:$I$53,0)))</f>
        <v>LANCE DE VITESSE</v>
      </c>
      <c r="C274" s="317"/>
      <c r="D274" s="318"/>
      <c r="E274" s="317" t="str">
        <f>IF(INDEX(X$13:X$53,MATCH($G271,$I$13:$I$53,0))="","",INDEX(X$13:X$53,MATCH($G271,$I$13:$I$53,0)))</f>
        <v>MAGIE</v>
      </c>
      <c r="F274" s="317" t="str">
        <f>IF(INDEX(Y$13:Y$53,MATCH($G271,$I$13:$I$53,0))="","",INDEX(Y$13:Y$53,MATCH($G271,$I$13:$I$53,0)))</f>
        <v>FORET</v>
      </c>
      <c r="G274" s="229"/>
    </row>
    <row r="275" spans="1:7">
      <c r="A275" s="319" t="s">
        <v>117</v>
      </c>
      <c r="B275" s="319" t="str">
        <f>IF(INDEX(Z$13:Z$53,MATCH($G271,$I$13:$I$53,0))="","",INDEX(Z$13:Z$53,MATCH($G271,$I$13:$I$53,0)))</f>
        <v>ROBE DE MAGE</v>
      </c>
      <c r="C275" s="319"/>
      <c r="D275" s="320"/>
      <c r="E275" s="319" t="str">
        <f>IF(INDEX(AA$13:AA$53,MATCH($G271,$I$13:$I$53,0))="","",INDEX(AA$13:AA$53,MATCH($G271,$I$13:$I$53,0)))</f>
        <v>MAGIE</v>
      </c>
      <c r="F275" s="319" t="str">
        <f>IF(INDEX(AB$13:AB$53,MATCH($G271,$I$13:$I$53,0))="","",INDEX(AB$13:AB$53,MATCH($G271,$I$13:$I$53,0)))</f>
        <v>FORET</v>
      </c>
      <c r="G275" s="229"/>
    </row>
    <row r="276" spans="1:7">
      <c r="A276" s="314" t="s">
        <v>118</v>
      </c>
      <c r="B276" s="314" t="str">
        <f>IF(INDEX(AC$13:AC$53,MATCH($G271,$I$13:$I$53,0))="","",INDEX(AC$13:AC$53,MATCH($G271,$I$13:$I$53,0)))</f>
        <v>AMULETTE DE CELERITE</v>
      </c>
      <c r="C276" s="314"/>
      <c r="D276" s="321"/>
      <c r="E276" s="314" t="str">
        <f>IF(INDEX(AD$13:AD$53,MATCH($G271,$I$13:$I$53,0))="","",INDEX(AD$13:AD$53,MATCH($G271,$I$13:$I$53,0)))</f>
        <v>MAGIE</v>
      </c>
      <c r="F276" s="314" t="str">
        <f>IF(INDEX(AE$13:AE$53,MATCH($G271,$I$13:$I$53,0))="","",INDEX(AE$13:AE$53,MATCH($G271,$I$13:$I$53,0)))</f>
        <v>FORET</v>
      </c>
      <c r="G276" s="229"/>
    </row>
    <row r="277" spans="1:7">
      <c r="A277" s="197"/>
      <c r="B277" s="199"/>
      <c r="C277" s="207"/>
      <c r="D277" s="207"/>
      <c r="E277" s="207"/>
      <c r="F277" s="207"/>
      <c r="G277" s="229"/>
    </row>
    <row r="278" spans="1:7">
      <c r="A278" s="309" t="str">
        <f>"DECK "&amp;RIGHT( A271,2)+1</f>
        <v>DECK 39</v>
      </c>
      <c r="B278" s="309" t="str">
        <f>IF(INDEX(J$13:J$53,MATCH($G278,$I$13:$I$53,0))="","",INDEX(J$13:J$53,MATCH($G278,$I$13:$I$53,0)))</f>
        <v>CULTISTE</v>
      </c>
      <c r="C278" s="309" t="str">
        <f>IF(INDEX(K$13:K$53,MATCH($G278,$I$13:$I$53,0))="","",INDEX(K$13:K$53,MATCH($G278,$I$13:$I$53,0)))</f>
        <v>DRYADE</v>
      </c>
      <c r="D278" s="309" t="str">
        <f>IF(INDEX(L$13:L$53,MATCH($G278,$I$13:$I$53,0))="","",INDEX(L$13:L$53,MATCH($G278,$I$13:$I$53,0)))</f>
        <v>ARLEQUIN</v>
      </c>
      <c r="E278" s="309" t="str">
        <f>IF(INDEX(M$13:M$53,MATCH($G278,$I$13:$I$53,0))="","",INDEX(M$13:M$53,MATCH($G278,$I$13:$I$53,0)))</f>
        <v>EPEE</v>
      </c>
      <c r="F278" s="309" t="str">
        <f>IF(INDEX(N$13:N$53,MATCH($G278,$I$13:$I$53,0))="","",INDEX(N$13:N$53,MATCH($G278,$I$13:$I$53,0)))</f>
        <v>INVOCATEUR</v>
      </c>
      <c r="G278" s="309">
        <f>G271+1</f>
        <v>39</v>
      </c>
    </row>
    <row r="279" spans="1:7">
      <c r="A279" s="310" t="s">
        <v>154</v>
      </c>
      <c r="B279" s="310" t="str">
        <f>IF(INDEX(O$13:O$53,MATCH($G278,$I$13:$I$53,0))="","",INDEX(O$13:O$53,MATCH($G278,$I$13:$I$53,0)))</f>
        <v>G / D</v>
      </c>
      <c r="C279" s="310" t="str">
        <f>IF(INDEX(P$13:P$53,MATCH($G278,$I$13:$I$53,0))="","",INDEX(P$13:P$53,MATCH($G278,$I$13:$I$53,0)))</f>
        <v>G / D</v>
      </c>
      <c r="D279" s="310" t="str">
        <f>IF(INDEX(Q$13:Q$53,MATCH($G278,$I$13:$I$53,0))="","",INDEX(Q$13:Q$53,MATCH($G278,$I$13:$I$53,0)))</f>
        <v>G / G</v>
      </c>
      <c r="E279" s="310" t="str">
        <f>IF(INDEX(R$13:R$53,MATCH($G278,$I$13:$I$53,0))="","",INDEX(R$13:R$53,MATCH($G278,$I$13:$I$53,0)))</f>
        <v>D / D</v>
      </c>
      <c r="F279" s="310" t="str">
        <f>IF(INDEX(S$13:S$53,MATCH($G278,$I$13:$I$53,0))="","",INDEX(S$13:S$53,MATCH($G278,$I$13:$I$53,0)))</f>
        <v>D / G</v>
      </c>
      <c r="G279" s="229"/>
    </row>
    <row r="280" spans="1:7">
      <c r="A280" s="311" t="s">
        <v>115</v>
      </c>
      <c r="B280" s="311" t="str">
        <f>IF(INDEX(T$13:T$53,MATCH($G278,$I$13:$I$53,0))="","",INDEX(T$13:T$53,MATCH($G278,$I$13:$I$53,0)))</f>
        <v>GIVRA</v>
      </c>
      <c r="C280" s="311" t="str">
        <f>IF(INDEX(U$13:U$53,MATCH($G278,$I$13:$I$53,0))="","",INDEX(U$13:U$53,MATCH($G278,$I$13:$I$53,0)))</f>
        <v/>
      </c>
      <c r="D280" s="311" t="str">
        <f>IF(INDEX(V$13:V$53,MATCH($G278,$I$13:$I$53,0))="","",INDEX(V$13:V$53,MATCH($G278,$I$13:$I$53,0)))</f>
        <v/>
      </c>
      <c r="E280" s="315"/>
      <c r="F280" s="316"/>
      <c r="G280" s="229"/>
    </row>
    <row r="281" spans="1:7">
      <c r="A281" s="317" t="s">
        <v>116</v>
      </c>
      <c r="B281" s="317" t="str">
        <f>IF(INDEX(W$13:W$53,MATCH($G278,$I$13:$I$53,0))="","",INDEX(W$13:W$53,MATCH($G278,$I$13:$I$53,0)))</f>
        <v>EPEE DE CHEVALIER</v>
      </c>
      <c r="C281" s="317"/>
      <c r="D281" s="318"/>
      <c r="E281" s="317" t="str">
        <f>IF(INDEX(X$13:X$53,MATCH($G278,$I$13:$I$53,0))="","",INDEX(X$13:X$53,MATCH($G278,$I$13:$I$53,0)))</f>
        <v>TENEBRES</v>
      </c>
      <c r="F281" s="317" t="str">
        <f>IF(INDEX(Y$13:Y$53,MATCH($G278,$I$13:$I$53,0))="","",INDEX(Y$13:Y$53,MATCH($G278,$I$13:$I$53,0)))</f>
        <v>FORET</v>
      </c>
      <c r="G281" s="229"/>
    </row>
    <row r="282" spans="1:7">
      <c r="A282" s="319" t="s">
        <v>117</v>
      </c>
      <c r="B282" s="319" t="str">
        <f>IF(INDEX(Z$13:Z$53,MATCH($G278,$I$13:$I$53,0))="","",INDEX(Z$13:Z$53,MATCH($G278,$I$13:$I$53,0)))</f>
        <v>ROBE DE MAGE</v>
      </c>
      <c r="C282" s="319"/>
      <c r="D282" s="320"/>
      <c r="E282" s="319" t="str">
        <f>IF(INDEX(AA$13:AA$53,MATCH($G278,$I$13:$I$53,0))="","",INDEX(AA$13:AA$53,MATCH($G278,$I$13:$I$53,0)))</f>
        <v>TENEBRES</v>
      </c>
      <c r="F282" s="319" t="str">
        <f>IF(INDEX(AB$13:AB$53,MATCH($G278,$I$13:$I$53,0))="","",INDEX(AB$13:AB$53,MATCH($G278,$I$13:$I$53,0)))</f>
        <v>FORET</v>
      </c>
      <c r="G282" s="229"/>
    </row>
    <row r="283" spans="1:7">
      <c r="A283" s="314" t="s">
        <v>118</v>
      </c>
      <c r="B283" s="314" t="str">
        <f>IF(INDEX(AC$13:AC$53,MATCH($G278,$I$13:$I$53,0))="","",INDEX(AC$13:AC$53,MATCH($G278,$I$13:$I$53,0)))</f>
        <v>AMULETTE DE CELERITE</v>
      </c>
      <c r="C283" s="314"/>
      <c r="D283" s="321"/>
      <c r="E283" s="314" t="str">
        <f>IF(INDEX(AD$13:AD$53,MATCH($G278,$I$13:$I$53,0))="","",INDEX(AD$13:AD$53,MATCH($G278,$I$13:$I$53,0)))</f>
        <v>TENEBRES</v>
      </c>
      <c r="F283" s="314" t="str">
        <f>IF(INDEX(AE$13:AE$53,MATCH($G278,$I$13:$I$53,0))="","",INDEX(AE$13:AE$53,MATCH($G278,$I$13:$I$53,0)))</f>
        <v>FORET</v>
      </c>
      <c r="G283" s="229"/>
    </row>
    <row r="284" spans="1:7">
      <c r="A284" s="197"/>
      <c r="B284" s="199"/>
      <c r="C284" s="207"/>
      <c r="D284" s="207"/>
      <c r="E284" s="207"/>
      <c r="F284" s="207"/>
      <c r="G284" s="229"/>
    </row>
    <row r="285" spans="1:7">
      <c r="A285" s="309" t="str">
        <f>"DECK "&amp;RIGHT( A278,2)+1</f>
        <v>DECK 40</v>
      </c>
      <c r="B285" s="309" t="str">
        <f>IF(INDEX(J$13:J$53,MATCH($G285,$I$13:$I$53,0))="","",INDEX(J$13:J$53,MATCH($G285,$I$13:$I$53,0)))</f>
        <v>BANSHEE</v>
      </c>
      <c r="C285" s="309" t="str">
        <f>IF(INDEX(K$13:K$53,MATCH($G285,$I$13:$I$53,0))="","",INDEX(K$13:K$53,MATCH($G285,$I$13:$I$53,0)))</f>
        <v>ELEM. DE TERRE</v>
      </c>
      <c r="D285" s="309" t="str">
        <f>IF(INDEX(L$13:L$53,MATCH($G285,$I$13:$I$53,0))="","",INDEX(L$13:L$53,MATCH($G285,$I$13:$I$53,0)))</f>
        <v>DRYADE</v>
      </c>
      <c r="E285" s="309" t="str">
        <f>IF(INDEX(M$13:M$53,MATCH($G285,$I$13:$I$53,0))="","",INDEX(M$13:M$53,MATCH($G285,$I$13:$I$53,0)))</f>
        <v>PISTOLERO</v>
      </c>
      <c r="F285" s="309" t="str">
        <f>IF(INDEX(N$13:N$53,MATCH($G285,$I$13:$I$53,0))="","",INDEX(N$13:N$53,MATCH($G285,$I$13:$I$53,0)))</f>
        <v>KOBOLD</v>
      </c>
      <c r="G285" s="309">
        <f>G278+1</f>
        <v>40</v>
      </c>
    </row>
    <row r="286" spans="1:7">
      <c r="A286" s="310" t="s">
        <v>154</v>
      </c>
      <c r="B286" s="310" t="str">
        <f>IF(INDEX(O$13:O$53,MATCH($G285,$I$13:$I$53,0))="","",INDEX(O$13:O$53,MATCH($G285,$I$13:$I$53,0)))</f>
        <v>?</v>
      </c>
      <c r="C286" s="310" t="str">
        <f>IF(INDEX(P$13:P$53,MATCH($G285,$I$13:$I$53,0))="","",INDEX(P$13:P$53,MATCH($G285,$I$13:$I$53,0)))</f>
        <v>?</v>
      </c>
      <c r="D286" s="310" t="str">
        <f>IF(INDEX(Q$13:Q$53,MATCH($G285,$I$13:$I$53,0))="","",INDEX(Q$13:Q$53,MATCH($G285,$I$13:$I$53,0)))</f>
        <v>?</v>
      </c>
      <c r="E286" s="310" t="str">
        <f>IF(INDEX(R$13:R$53,MATCH($G285,$I$13:$I$53,0))="","",INDEX(R$13:R$53,MATCH($G285,$I$13:$I$53,0)))</f>
        <v>?</v>
      </c>
      <c r="F286" s="310" t="str">
        <f>IF(INDEX(S$13:S$53,MATCH($G285,$I$13:$I$53,0))="","",INDEX(S$13:S$53,MATCH($G285,$I$13:$I$53,0)))</f>
        <v>?</v>
      </c>
      <c r="G286" s="229"/>
    </row>
    <row r="287" spans="1:7">
      <c r="A287" s="311" t="s">
        <v>115</v>
      </c>
      <c r="B287" s="311" t="str">
        <f>IF(INDEX(T$13:T$53,MATCH($G285,$I$13:$I$53,0))="","",INDEX(T$13:T$53,MATCH($G285,$I$13:$I$53,0)))</f>
        <v>SIRENE</v>
      </c>
      <c r="C287" s="311" t="str">
        <f>IF(INDEX(U$13:U$53,MATCH($G285,$I$13:$I$53,0))="","",INDEX(U$13:U$53,MATCH($G285,$I$13:$I$53,0)))</f>
        <v/>
      </c>
      <c r="D287" s="311" t="str">
        <f>IF(INDEX(V$13:V$53,MATCH($G285,$I$13:$I$53,0))="","",INDEX(V$13:V$53,MATCH($G285,$I$13:$I$53,0)))</f>
        <v/>
      </c>
      <c r="E287" s="315"/>
      <c r="F287" s="316"/>
      <c r="G287" s="229"/>
    </row>
    <row r="288" spans="1:7">
      <c r="A288" s="317" t="s">
        <v>116</v>
      </c>
      <c r="B288" s="317" t="str">
        <f>IF(INDEX(W$13:W$53,MATCH($G285,$I$13:$I$53,0))="","",INDEX(W$13:W$53,MATCH($G285,$I$13:$I$53,0)))</f>
        <v>?</v>
      </c>
      <c r="C288" s="317"/>
      <c r="D288" s="318"/>
      <c r="E288" s="317" t="str">
        <f>IF(INDEX(X$13:X$53,MATCH($G285,$I$13:$I$53,0))="","",INDEX(X$13:X$53,MATCH($G285,$I$13:$I$53,0)))</f>
        <v>?</v>
      </c>
      <c r="F288" s="317" t="str">
        <f>IF(INDEX(Y$13:Y$53,MATCH($G285,$I$13:$I$53,0))="","",INDEX(Y$13:Y$53,MATCH($G285,$I$13:$I$53,0)))</f>
        <v>?</v>
      </c>
      <c r="G288" s="229"/>
    </row>
    <row r="289" spans="1:7">
      <c r="A289" s="319" t="s">
        <v>117</v>
      </c>
      <c r="B289" s="319" t="str">
        <f>IF(INDEX(Z$13:Z$53,MATCH($G285,$I$13:$I$53,0))="","",INDEX(Z$13:Z$53,MATCH($G285,$I$13:$I$53,0)))</f>
        <v>?</v>
      </c>
      <c r="C289" s="319"/>
      <c r="D289" s="320"/>
      <c r="E289" s="319" t="str">
        <f>IF(INDEX(AA$13:AA$53,MATCH($G285,$I$13:$I$53,0))="","",INDEX(AA$13:AA$53,MATCH($G285,$I$13:$I$53,0)))</f>
        <v>?</v>
      </c>
      <c r="F289" s="319" t="str">
        <f>IF(INDEX(AB$13:AB$53,MATCH($G285,$I$13:$I$53,0))="","",INDEX(AB$13:AB$53,MATCH($G285,$I$13:$I$53,0)))</f>
        <v>?</v>
      </c>
      <c r="G289" s="229"/>
    </row>
    <row r="290" spans="1:7">
      <c r="A290" s="314" t="s">
        <v>118</v>
      </c>
      <c r="B290" s="314" t="str">
        <f>IF(INDEX(AC$13:AC$53,MATCH($G285,$I$13:$I$53,0))="","",INDEX(AC$13:AC$53,MATCH($G285,$I$13:$I$53,0)))</f>
        <v>?</v>
      </c>
      <c r="C290" s="314"/>
      <c r="D290" s="321"/>
      <c r="E290" s="314" t="str">
        <f>IF(INDEX(AD$13:AD$53,MATCH($G285,$I$13:$I$53,0))="","",INDEX(AD$13:AD$53,MATCH($G285,$I$13:$I$53,0)))</f>
        <v>?</v>
      </c>
      <c r="F290" s="314" t="str">
        <f>IF(INDEX(AE$13:AE$53,MATCH($G285,$I$13:$I$53,0))="","",INDEX(AE$13:AE$53,MATCH($G285,$I$13:$I$53,0)))</f>
        <v>?</v>
      </c>
      <c r="G290" s="229"/>
    </row>
    <row r="291" spans="1:7">
      <c r="A291" s="210"/>
      <c r="B291" s="212"/>
      <c r="C291" s="212"/>
      <c r="D291" s="212"/>
      <c r="E291" s="212"/>
      <c r="F291" s="212"/>
      <c r="G291" s="229"/>
    </row>
    <row r="292" spans="1:7">
      <c r="A292" s="222"/>
      <c r="B292" s="265"/>
      <c r="C292" s="223"/>
      <c r="D292" s="223"/>
      <c r="E292" s="223"/>
      <c r="F292" s="223"/>
      <c r="G292" s="224"/>
    </row>
    <row r="293" spans="1:7">
      <c r="A293" s="214"/>
      <c r="B293" s="242"/>
      <c r="C293" s="256"/>
      <c r="D293" s="256"/>
      <c r="E293" s="256"/>
      <c r="F293" s="257"/>
      <c r="G293" s="229"/>
    </row>
    <row r="294" spans="1:7">
      <c r="A294" s="214"/>
      <c r="B294" s="244"/>
      <c r="C294" s="245"/>
      <c r="D294" s="245"/>
      <c r="E294" s="245"/>
      <c r="F294" s="246"/>
      <c r="G294" s="229"/>
    </row>
    <row r="295" spans="1:7">
      <c r="A295" s="214"/>
      <c r="B295" s="247"/>
      <c r="C295" s="248"/>
      <c r="D295" s="248"/>
      <c r="E295" s="245"/>
      <c r="F295" s="246"/>
      <c r="G295" s="229"/>
    </row>
    <row r="296" spans="1:7">
      <c r="A296" s="214"/>
      <c r="B296" s="244"/>
      <c r="C296" s="245"/>
      <c r="D296" s="245"/>
      <c r="E296" s="245"/>
      <c r="F296" s="246"/>
      <c r="G296" s="229"/>
    </row>
    <row r="297" spans="1:7">
      <c r="A297" s="214"/>
      <c r="B297" s="244"/>
      <c r="C297" s="245"/>
      <c r="D297" s="245"/>
      <c r="E297" s="245"/>
      <c r="F297" s="246"/>
      <c r="G297" s="229"/>
    </row>
    <row r="299" spans="1:7">
      <c r="A299" s="222"/>
      <c r="B299" s="265"/>
      <c r="C299" s="223"/>
      <c r="D299" s="223"/>
      <c r="E299" s="223"/>
      <c r="F299" s="223"/>
      <c r="G299" s="224"/>
    </row>
    <row r="300" spans="1:7">
      <c r="A300" s="214"/>
      <c r="B300" s="242"/>
      <c r="C300" s="256"/>
      <c r="D300" s="256"/>
      <c r="E300" s="256"/>
      <c r="F300" s="257"/>
      <c r="G300" s="229"/>
    </row>
    <row r="301" spans="1:7">
      <c r="A301" s="214"/>
      <c r="B301" s="244"/>
      <c r="C301" s="245"/>
      <c r="D301" s="245"/>
      <c r="E301" s="245"/>
      <c r="F301" s="246"/>
      <c r="G301" s="229"/>
    </row>
    <row r="302" spans="1:7">
      <c r="A302" s="214"/>
      <c r="B302" s="247"/>
      <c r="C302" s="248"/>
      <c r="D302" s="248"/>
      <c r="E302" s="245"/>
      <c r="F302" s="246"/>
      <c r="G302" s="229"/>
    </row>
    <row r="303" spans="1:7">
      <c r="A303" s="214"/>
      <c r="B303" s="244"/>
      <c r="C303" s="245"/>
      <c r="D303" s="245"/>
      <c r="E303" s="245"/>
      <c r="F303" s="246"/>
      <c r="G303" s="229"/>
    </row>
    <row r="304" spans="1:7">
      <c r="A304" s="214"/>
      <c r="B304" s="244"/>
      <c r="C304" s="245"/>
      <c r="D304" s="245"/>
      <c r="E304" s="245"/>
      <c r="F304" s="246"/>
      <c r="G304" s="229"/>
    </row>
  </sheetData>
  <sheetProtection password="B7C2" sheet="1" objects="1" scenarios="1" selectLockedCells="1"/>
  <sortState ref="H13:I31">
    <sortCondition ref="H13:H31"/>
  </sortState>
  <mergeCells count="1">
    <mergeCell ref="I11:AE11"/>
  </mergeCells>
  <phoneticPr fontId="40" type="noConversion"/>
  <conditionalFormatting sqref="O57:O96">
    <cfRule type="containsText" dxfId="36" priority="29" operator="containsText" text="N">
      <formula>NOT(ISERROR(SEARCH("N",O57)))</formula>
    </cfRule>
    <cfRule type="containsText" dxfId="35" priority="30" operator="containsText" text="OK">
      <formula>NOT(ISERROR(SEARCH("OK",O57)))</formula>
    </cfRule>
  </conditionalFormatting>
  <conditionalFormatting sqref="J57:N96">
    <cfRule type="expression" dxfId="34" priority="1">
      <formula>AND(U57&lt;&gt;"-",U57&gt;=1,COUNTIF($B$10:$K$10,$J57:$N57)=0)</formula>
    </cfRule>
    <cfRule type="expression" dxfId="33" priority="2">
      <formula>AND(U57&lt;&gt;"-",U57&gt;=1)</formula>
    </cfRule>
    <cfRule type="expression" dxfId="32" priority="3">
      <formula>COUNTIF($B$10:$K$10,J57)&gt;0</formula>
    </cfRule>
  </conditionalFormatting>
  <conditionalFormatting sqref="A2:P6">
    <cfRule type="containsText" dxfId="31" priority="17" operator="containsText" text="FORET">
      <formula>NOT(ISERROR(SEARCH("FORET",A2)))</formula>
    </cfRule>
    <cfRule type="containsText" dxfId="30" priority="19" operator="containsText" text="MAGIE">
      <formula>NOT(ISERROR(SEARCH("MAGIE",A2)))</formula>
    </cfRule>
    <cfRule type="containsText" dxfId="29" priority="20" operator="containsText" text="LUMIERE">
      <formula>NOT(ISERROR(SEARCH("LUMIERE",A2)))</formula>
    </cfRule>
    <cfRule type="containsText" dxfId="28" priority="21" operator="containsText" text="TECHNO">
      <formula>NOT(ISERROR(SEARCH("TECHNO",A2)))</formula>
    </cfRule>
    <cfRule type="containsText" dxfId="27" priority="22" operator="containsText" text="TENEBRES">
      <formula>NOT(ISERROR(SEARCH("TENEBRES",A2)))</formula>
    </cfRule>
  </conditionalFormatting>
  <conditionalFormatting sqref="A2:Z2">
    <cfRule type="notContainsText" dxfId="26" priority="14" operator="notContains" text="FORET">
      <formula>ISERROR(SEARCH("FORET",A2))</formula>
    </cfRule>
  </conditionalFormatting>
  <conditionalFormatting sqref="A3:Z3">
    <cfRule type="notContainsText" dxfId="25" priority="13" operator="notContains" text="MAGIE">
      <formula>ISERROR(SEARCH("MAGIE",A3))</formula>
    </cfRule>
  </conditionalFormatting>
  <conditionalFormatting sqref="A4:Z4">
    <cfRule type="notContainsText" dxfId="24" priority="12" operator="notContains" text="LUMIERE">
      <formula>ISERROR(SEARCH("LUMIERE",A4))</formula>
    </cfRule>
  </conditionalFormatting>
  <conditionalFormatting sqref="A5:Z5">
    <cfRule type="notContainsText" dxfId="23" priority="11" operator="notContains" text="TECHNO">
      <formula>ISERROR(SEARCH("TECHNO",A5))</formula>
    </cfRule>
  </conditionalFormatting>
  <conditionalFormatting sqref="A6:Z6">
    <cfRule type="notContainsText" dxfId="22" priority="10" operator="notContains" text="TENEBRES">
      <formula>ISERROR(SEARCH("TENEBRES",A6))</formula>
    </cfRule>
  </conditionalFormatting>
  <conditionalFormatting sqref="J13:N32 J34:N53 X13:Y32 AA13:AB32 AD13:AE32 X34:Y53 AA34:AB53 AD34:AE53">
    <cfRule type="expression" dxfId="21" priority="5">
      <formula>COUNTIF($A$6:$Z$6,J13)</formula>
    </cfRule>
    <cfRule type="expression" dxfId="20" priority="6">
      <formula>COUNTIF($A$5:$Z$5,J13)</formula>
    </cfRule>
    <cfRule type="expression" dxfId="19" priority="7">
      <formula>COUNTIF($A$4:$Z$4,J13)</formula>
    </cfRule>
    <cfRule type="expression" dxfId="18" priority="8">
      <formula>COUNTIF($A$3:$Z$3,J13)</formula>
    </cfRule>
    <cfRule type="expression" dxfId="17" priority="9">
      <formula>COUNTIF($A$2:$Z$2,J13)</formula>
    </cfRule>
  </conditionalFormatting>
  <conditionalFormatting sqref="J77:N96">
    <cfRule type="expression" dxfId="16" priority="80">
      <formula>INDEX($O$57:$O$76,MATCH(J77,$J$57:$J$76,0))="OK"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L69"/>
  <sheetViews>
    <sheetView showGridLines="0" showRowColHeaders="0" workbookViewId="0">
      <selection activeCell="B12" sqref="B12:K13"/>
    </sheetView>
  </sheetViews>
  <sheetFormatPr baseColWidth="10" defaultColWidth="0" defaultRowHeight="15" customHeight="1" zeroHeight="1"/>
  <cols>
    <col min="1" max="1" width="1.42578125" style="152" customWidth="1"/>
    <col min="2" max="11" width="6.7109375" style="152" customWidth="1"/>
    <col min="12" max="12" width="1.42578125" style="152" customWidth="1"/>
    <col min="13" max="16384" width="14.42578125" style="152" hidden="1"/>
  </cols>
  <sheetData>
    <row r="1" spans="2:12" ht="7.5" customHeight="1"/>
    <row r="2" spans="2:12" ht="15" customHeight="1">
      <c r="B2" s="433"/>
      <c r="C2" s="433"/>
      <c r="D2" s="433"/>
      <c r="E2" s="433"/>
      <c r="F2" s="433"/>
      <c r="G2" s="433"/>
      <c r="H2" s="433"/>
      <c r="I2" s="433"/>
      <c r="J2" s="433"/>
      <c r="K2" s="433"/>
    </row>
    <row r="3" spans="2:12" ht="15" customHeight="1">
      <c r="B3" s="433"/>
      <c r="C3" s="433"/>
      <c r="D3" s="433"/>
      <c r="E3" s="433"/>
      <c r="F3" s="433"/>
      <c r="G3" s="433"/>
      <c r="H3" s="433"/>
      <c r="I3" s="433"/>
      <c r="J3" s="433"/>
      <c r="K3" s="433"/>
    </row>
    <row r="4" spans="2:12" ht="15" customHeight="1">
      <c r="B4" s="433"/>
      <c r="C4" s="433"/>
      <c r="D4" s="433"/>
      <c r="E4" s="433"/>
      <c r="F4" s="433"/>
      <c r="G4" s="433"/>
      <c r="H4" s="433"/>
      <c r="I4" s="433"/>
      <c r="J4" s="433"/>
      <c r="K4" s="433"/>
    </row>
    <row r="5" spans="2:12" ht="15" customHeight="1">
      <c r="B5" s="433"/>
      <c r="C5" s="433"/>
      <c r="D5" s="433"/>
      <c r="E5" s="433"/>
      <c r="F5" s="433"/>
      <c r="G5" s="433"/>
      <c r="H5" s="433"/>
      <c r="I5" s="433"/>
      <c r="J5" s="433"/>
      <c r="K5" s="433"/>
    </row>
    <row r="6" spans="2:12" ht="15" customHeight="1">
      <c r="B6" s="433"/>
      <c r="C6" s="433"/>
      <c r="D6" s="433"/>
      <c r="E6" s="433"/>
      <c r="F6" s="433"/>
      <c r="G6" s="433"/>
      <c r="H6" s="433"/>
      <c r="I6" s="433"/>
      <c r="J6" s="433"/>
      <c r="K6" s="433"/>
    </row>
    <row r="7" spans="2:12" ht="15" customHeight="1">
      <c r="B7" s="433"/>
      <c r="C7" s="433"/>
      <c r="D7" s="433"/>
      <c r="E7" s="433"/>
      <c r="F7" s="433"/>
      <c r="G7" s="433"/>
      <c r="H7" s="433"/>
      <c r="I7" s="433"/>
      <c r="J7" s="433"/>
      <c r="K7" s="433"/>
    </row>
    <row r="8" spans="2:12" ht="15" customHeight="1">
      <c r="B8" s="433"/>
      <c r="C8" s="433"/>
      <c r="D8" s="433"/>
      <c r="E8" s="433"/>
      <c r="F8" s="433"/>
      <c r="G8" s="433"/>
      <c r="H8" s="433"/>
      <c r="I8" s="433"/>
      <c r="J8" s="433"/>
      <c r="K8" s="433"/>
    </row>
    <row r="9" spans="2:12" ht="15" customHeight="1">
      <c r="B9" s="433"/>
      <c r="C9" s="433"/>
      <c r="D9" s="433"/>
      <c r="E9" s="433"/>
      <c r="F9" s="433"/>
      <c r="G9" s="433"/>
      <c r="H9" s="433"/>
      <c r="I9" s="433"/>
      <c r="J9" s="433"/>
      <c r="K9" s="433"/>
    </row>
    <row r="10" spans="2:12" ht="15" customHeight="1">
      <c r="B10" s="434" t="s">
        <v>22</v>
      </c>
      <c r="C10" s="434"/>
      <c r="D10" s="434"/>
      <c r="E10" s="434"/>
      <c r="F10" s="434"/>
      <c r="G10" s="434"/>
      <c r="H10" s="434"/>
      <c r="I10" s="434"/>
      <c r="J10" s="434"/>
      <c r="K10" s="434"/>
      <c r="L10" s="158"/>
    </row>
    <row r="11" spans="2:12" ht="15" customHeight="1" thickBot="1"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158"/>
    </row>
    <row r="12" spans="2:12" s="266" customFormat="1" ht="15" customHeight="1">
      <c r="B12" s="466" t="s">
        <v>206</v>
      </c>
      <c r="C12" s="467"/>
      <c r="D12" s="467"/>
      <c r="E12" s="467"/>
      <c r="F12" s="467"/>
      <c r="G12" s="467"/>
      <c r="H12" s="467"/>
      <c r="I12" s="467"/>
      <c r="J12" s="467"/>
      <c r="K12" s="468"/>
      <c r="L12" s="158"/>
    </row>
    <row r="13" spans="2:12" s="266" customFormat="1" ht="15" customHeight="1" thickBot="1">
      <c r="B13" s="469"/>
      <c r="C13" s="470"/>
      <c r="D13" s="470"/>
      <c r="E13" s="470"/>
      <c r="F13" s="470"/>
      <c r="G13" s="470"/>
      <c r="H13" s="470"/>
      <c r="I13" s="470"/>
      <c r="J13" s="470"/>
      <c r="K13" s="471"/>
      <c r="L13" s="158"/>
    </row>
    <row r="14" spans="2:12" ht="15" customHeight="1">
      <c r="B14" s="461" t="s">
        <v>216</v>
      </c>
      <c r="C14" s="461"/>
      <c r="D14" s="461"/>
      <c r="E14" s="461"/>
      <c r="F14" s="461"/>
      <c r="G14" s="461"/>
      <c r="H14" s="461"/>
      <c r="I14" s="461"/>
      <c r="J14" s="461"/>
      <c r="K14" s="461"/>
      <c r="L14" s="267"/>
    </row>
    <row r="15" spans="2:12" ht="15" customHeight="1" thickBot="1">
      <c r="B15" s="461"/>
      <c r="C15" s="461"/>
      <c r="D15" s="461"/>
      <c r="E15" s="461"/>
      <c r="F15" s="461"/>
      <c r="G15" s="461"/>
      <c r="H15" s="461"/>
      <c r="I15" s="461"/>
      <c r="J15" s="461"/>
      <c r="K15" s="461"/>
      <c r="L15" s="267"/>
    </row>
    <row r="16" spans="2:12" ht="15" customHeight="1">
      <c r="B16" s="268"/>
      <c r="C16" s="464" t="s">
        <v>207</v>
      </c>
      <c r="D16" s="465"/>
      <c r="E16" s="268"/>
      <c r="F16" s="464" t="s">
        <v>208</v>
      </c>
      <c r="G16" s="465"/>
      <c r="H16" s="268"/>
      <c r="I16" s="464" t="s">
        <v>209</v>
      </c>
      <c r="J16" s="465"/>
      <c r="K16" s="268"/>
      <c r="L16" s="267"/>
    </row>
    <row r="17" spans="2:12" ht="15" customHeight="1" thickBot="1">
      <c r="B17" s="268"/>
      <c r="C17" s="469">
        <v>4000</v>
      </c>
      <c r="D17" s="471"/>
      <c r="E17" s="268"/>
      <c r="F17" s="472">
        <f>IF(AND(C17&gt;999,C17&lt;4000),Feuil10!B2,0)+IF(AND(C17&gt;3999,C17&lt;4300),Feuil10!C2,0)+IF(AND(C17&gt;4299,C17&lt;4600),Feuil10!D2,0)+IF(AND(C17&gt;4599,C17&lt;5000),Feuil10!E2,0)+IF(AND(C17&gt;4999,C17&lt;5300),Feuil10!F2,0)+IF(AND(C17&gt;5299,C17&lt;5600),Feuil10!G2,0)+IF(AND(C17&gt;5599,C17&lt;6000),Feuil10!H2,0)+IF(AND(C17&gt;5999,C17&lt;6300),Feuil10!I2,0)+IF(AND(C17&gt;6299,C17&lt;6600),Feuil10!J2,0)+IF(AND(C17&gt;6599,C17&lt;7000),Feuil10!K2,0)+IF(AND(C17&gt;6999,C17&lt;7300),Feuil10!L2,0)+IF(AND(C17&gt;7299,C17&lt;7600),Feuil10!M2,0)+IF(AND(C17&gt;7599,C17&lt;8000),Feuil10!N2,0)+IF(AND(C17&gt;7999,C17&lt;8300),Feuil10!O2,0)+IF(AND(C17&gt;8299,C17&lt;8600),Feuil10!P2,0)+IF(AND(C17&gt;8599,C17&lt;9000),Feuil10!Q2,0)+IF(AND(C17&gt;8999,C17&lt;15000),Feuil10!R2,0)</f>
        <v>2</v>
      </c>
      <c r="G17" s="473"/>
      <c r="H17" s="268"/>
      <c r="I17" s="474">
        <f>SUM(J20:K29)</f>
        <v>920</v>
      </c>
      <c r="J17" s="475"/>
      <c r="K17" s="268"/>
      <c r="L17" s="267"/>
    </row>
    <row r="18" spans="2:12" ht="15" customHeight="1" thickBot="1">
      <c r="B18" s="269"/>
      <c r="C18" s="269"/>
      <c r="D18" s="269"/>
      <c r="E18" s="269"/>
      <c r="F18" s="269"/>
      <c r="G18" s="269"/>
      <c r="H18" s="269"/>
      <c r="I18" s="269"/>
      <c r="J18" s="269"/>
      <c r="K18" s="269"/>
      <c r="L18" s="267"/>
    </row>
    <row r="19" spans="2:12" ht="15" customHeight="1" thickBot="1">
      <c r="B19" s="270"/>
      <c r="C19" s="271"/>
      <c r="D19" s="476" t="s">
        <v>194</v>
      </c>
      <c r="E19" s="463"/>
      <c r="F19" s="462" t="s">
        <v>195</v>
      </c>
      <c r="G19" s="463"/>
      <c r="H19" s="462" t="s">
        <v>196</v>
      </c>
      <c r="I19" s="463"/>
      <c r="J19" s="462" t="s">
        <v>160</v>
      </c>
      <c r="K19" s="477"/>
      <c r="L19" s="267"/>
    </row>
    <row r="20" spans="2:12" ht="15" customHeight="1">
      <c r="B20" s="479" t="s">
        <v>197</v>
      </c>
      <c r="C20" s="480"/>
      <c r="D20" s="296" t="s">
        <v>162</v>
      </c>
      <c r="E20" s="292">
        <f>IF(D20="OUI",Feuil10!B3*Feuil9!F17,0)</f>
        <v>40</v>
      </c>
      <c r="F20" s="293"/>
      <c r="G20" s="294"/>
      <c r="H20" s="294"/>
      <c r="I20" s="295"/>
      <c r="J20" s="481">
        <f>SUM(E20,G20,I20)</f>
        <v>40</v>
      </c>
      <c r="K20" s="482"/>
      <c r="L20" s="267"/>
    </row>
    <row r="21" spans="2:12" ht="15" customHeight="1">
      <c r="B21" s="451" t="s">
        <v>198</v>
      </c>
      <c r="C21" s="478"/>
      <c r="D21" s="297" t="s">
        <v>162</v>
      </c>
      <c r="E21" s="273">
        <f>IF(D21="OUI",Feuil10!B3*Feuil9!F17,0)</f>
        <v>40</v>
      </c>
      <c r="F21" s="299" t="s">
        <v>162</v>
      </c>
      <c r="G21" s="275">
        <f>IF(AND(D21="OUI",F21="OUI"),Feuil10!C3*Feuil9!F17,0)</f>
        <v>60</v>
      </c>
      <c r="H21" s="299" t="s">
        <v>162</v>
      </c>
      <c r="I21" s="276">
        <f>IF(AND(D21="OUI",F21="OUI",H21="OUI"),Feuil10!D3*Feuil9!F17,0)</f>
        <v>80</v>
      </c>
      <c r="J21" s="459">
        <f t="shared" ref="J21:J29" si="0">SUM(E21,G21,I21)</f>
        <v>180</v>
      </c>
      <c r="K21" s="460"/>
      <c r="L21" s="267"/>
    </row>
    <row r="22" spans="2:12" ht="15" customHeight="1">
      <c r="B22" s="451" t="s">
        <v>199</v>
      </c>
      <c r="C22" s="478"/>
      <c r="D22" s="297" t="s">
        <v>162</v>
      </c>
      <c r="E22" s="273">
        <f>IF(D22="OUI",Feuil10!B3*Feuil9!F17,0)</f>
        <v>40</v>
      </c>
      <c r="F22" s="299" t="s">
        <v>162</v>
      </c>
      <c r="G22" s="275">
        <f>IF(AND(D22="OUI",F22="OUI"),Feuil10!C3*Feuil9!F17,0)</f>
        <v>60</v>
      </c>
      <c r="H22" s="299" t="s">
        <v>162</v>
      </c>
      <c r="I22" s="276">
        <f>IF(AND(D22="OUI",F22="OUI",H22="OUI"),Feuil10!D3*Feuil9!F17,0)</f>
        <v>80</v>
      </c>
      <c r="J22" s="459">
        <f t="shared" si="0"/>
        <v>180</v>
      </c>
      <c r="K22" s="460"/>
      <c r="L22" s="267"/>
    </row>
    <row r="23" spans="2:12" ht="15" customHeight="1">
      <c r="B23" s="451" t="s">
        <v>200</v>
      </c>
      <c r="C23" s="478"/>
      <c r="D23" s="297" t="s">
        <v>162</v>
      </c>
      <c r="E23" s="273">
        <f>IF(D23="OUI",Feuil10!B3*Feuil9!F17,0)</f>
        <v>40</v>
      </c>
      <c r="F23" s="299" t="s">
        <v>162</v>
      </c>
      <c r="G23" s="275">
        <f>IF(AND(D23="OUI",F23="OUI"),Feuil10!C3*Feuil9!F17,0)</f>
        <v>60</v>
      </c>
      <c r="H23" s="299" t="s">
        <v>162</v>
      </c>
      <c r="I23" s="276">
        <f>IF(AND(D23="OUI",F23="OUI",H23="OUI"),Feuil10!D3*Feuil9!F17,0)</f>
        <v>80</v>
      </c>
      <c r="J23" s="459">
        <f t="shared" si="0"/>
        <v>180</v>
      </c>
      <c r="K23" s="460"/>
      <c r="L23" s="267"/>
    </row>
    <row r="24" spans="2:12" ht="15" customHeight="1">
      <c r="B24" s="451" t="s">
        <v>201</v>
      </c>
      <c r="C24" s="478"/>
      <c r="D24" s="297" t="s">
        <v>162</v>
      </c>
      <c r="E24" s="273">
        <f>IF(D24="OUI",Feuil10!B3*Feuil9!F17,0)</f>
        <v>40</v>
      </c>
      <c r="F24" s="299" t="s">
        <v>162</v>
      </c>
      <c r="G24" s="275">
        <f>IF(AND(D24="OUI",F24="OUI"),Feuil10!C3*Feuil9!F17,0)</f>
        <v>60</v>
      </c>
      <c r="H24" s="299" t="s">
        <v>162</v>
      </c>
      <c r="I24" s="276">
        <f>IF(AND(D24="OUI",F24="OUI",H24="OUI"),Feuil10!D3*Feuil9!F17,0)</f>
        <v>80</v>
      </c>
      <c r="J24" s="459">
        <f t="shared" si="0"/>
        <v>180</v>
      </c>
      <c r="K24" s="460"/>
      <c r="L24" s="267"/>
    </row>
    <row r="25" spans="2:12" ht="15" customHeight="1">
      <c r="B25" s="451" t="s">
        <v>202</v>
      </c>
      <c r="C25" s="478"/>
      <c r="D25" s="297" t="s">
        <v>162</v>
      </c>
      <c r="E25" s="273">
        <f>IF(D25="OUI",Feuil10!B3*Feuil9!F17,0)</f>
        <v>40</v>
      </c>
      <c r="F25" s="299" t="s">
        <v>163</v>
      </c>
      <c r="G25" s="277">
        <f>IF(AND(D25="OUI",F25="OUI"),Feuil10!C3*Feuil9!F17,0)</f>
        <v>0</v>
      </c>
      <c r="H25" s="299" t="s">
        <v>163</v>
      </c>
      <c r="I25" s="278">
        <f>IF(AND(D25="OUI",F25="OUI",H25="OUI"),Feuil10!D3*Feuil9!F17,0)</f>
        <v>0</v>
      </c>
      <c r="J25" s="459">
        <f t="shared" si="0"/>
        <v>40</v>
      </c>
      <c r="K25" s="460"/>
      <c r="L25" s="267"/>
    </row>
    <row r="26" spans="2:12" ht="15" customHeight="1">
      <c r="B26" s="451" t="s">
        <v>203</v>
      </c>
      <c r="C26" s="478"/>
      <c r="D26" s="297" t="s">
        <v>162</v>
      </c>
      <c r="E26" s="273">
        <f>IF(D26="OUI",Feuil10!B3*Feuil9!F17,0)</f>
        <v>40</v>
      </c>
      <c r="F26" s="279"/>
      <c r="G26" s="280"/>
      <c r="H26" s="280"/>
      <c r="I26" s="272"/>
      <c r="J26" s="459">
        <f t="shared" si="0"/>
        <v>40</v>
      </c>
      <c r="K26" s="460"/>
      <c r="L26" s="267"/>
    </row>
    <row r="27" spans="2:12" ht="15" customHeight="1">
      <c r="B27" s="451" t="s">
        <v>204</v>
      </c>
      <c r="C27" s="478"/>
      <c r="D27" s="297" t="s">
        <v>162</v>
      </c>
      <c r="E27" s="273">
        <f>IF(D27="OUI",Feuil10!B3*Feuil9!F17,0)</f>
        <v>40</v>
      </c>
      <c r="F27" s="279"/>
      <c r="G27" s="280"/>
      <c r="H27" s="280"/>
      <c r="I27" s="272"/>
      <c r="J27" s="459">
        <f t="shared" si="0"/>
        <v>40</v>
      </c>
      <c r="K27" s="460"/>
      <c r="L27" s="267"/>
    </row>
    <row r="28" spans="2:12" ht="15" customHeight="1">
      <c r="B28" s="451" t="s">
        <v>205</v>
      </c>
      <c r="C28" s="478"/>
      <c r="D28" s="297" t="s">
        <v>162</v>
      </c>
      <c r="E28" s="273">
        <f>IF(D28="OUI",Feuil10!B3*Feuil9!F17,0)</f>
        <v>40</v>
      </c>
      <c r="F28" s="279"/>
      <c r="G28" s="280"/>
      <c r="H28" s="280"/>
      <c r="I28" s="272"/>
      <c r="J28" s="459">
        <f t="shared" si="0"/>
        <v>40</v>
      </c>
      <c r="K28" s="460"/>
      <c r="L28" s="267"/>
    </row>
    <row r="29" spans="2:12" ht="15" customHeight="1" thickBot="1">
      <c r="B29" s="455" t="s">
        <v>212</v>
      </c>
      <c r="C29" s="483"/>
      <c r="D29" s="298" t="s">
        <v>163</v>
      </c>
      <c r="E29" s="282">
        <f>IF(D29="OUI",Feuil10!B3*Feuil9!F17,0)</f>
        <v>0</v>
      </c>
      <c r="F29" s="283"/>
      <c r="G29" s="284"/>
      <c r="H29" s="284"/>
      <c r="I29" s="281"/>
      <c r="J29" s="484">
        <f t="shared" si="0"/>
        <v>0</v>
      </c>
      <c r="K29" s="485"/>
      <c r="L29" s="267"/>
    </row>
    <row r="30" spans="2:12" ht="15" customHeight="1">
      <c r="B30" s="461" t="s">
        <v>215</v>
      </c>
      <c r="C30" s="461"/>
      <c r="D30" s="461"/>
      <c r="E30" s="461"/>
      <c r="F30" s="461"/>
      <c r="G30" s="461"/>
      <c r="H30" s="461"/>
      <c r="I30" s="461"/>
      <c r="J30" s="461"/>
      <c r="K30" s="461"/>
      <c r="L30" s="267"/>
    </row>
    <row r="31" spans="2:12" ht="15" customHeight="1" thickBot="1">
      <c r="B31" s="461"/>
      <c r="C31" s="461"/>
      <c r="D31" s="461"/>
      <c r="E31" s="461"/>
      <c r="F31" s="461"/>
      <c r="G31" s="461"/>
      <c r="H31" s="461"/>
      <c r="I31" s="461"/>
      <c r="J31" s="461"/>
      <c r="K31" s="461"/>
      <c r="L31" s="267"/>
    </row>
    <row r="32" spans="2:12" ht="15" customHeight="1">
      <c r="B32" s="268"/>
      <c r="C32" s="464" t="s">
        <v>207</v>
      </c>
      <c r="D32" s="465"/>
      <c r="E32" s="268"/>
      <c r="F32" s="464" t="s">
        <v>208</v>
      </c>
      <c r="G32" s="465"/>
      <c r="H32" s="268"/>
      <c r="I32" s="464" t="s">
        <v>209</v>
      </c>
      <c r="J32" s="465"/>
      <c r="K32" s="268"/>
      <c r="L32" s="267"/>
    </row>
    <row r="33" spans="2:12" ht="15" customHeight="1" thickBot="1">
      <c r="B33" s="268"/>
      <c r="C33" s="469">
        <v>6000</v>
      </c>
      <c r="D33" s="471"/>
      <c r="E33" s="268"/>
      <c r="F33" s="472">
        <f>IF(AND(C33&gt;999,C33&lt;4000),Feuil10!B2,0)+IF(AND(C33&gt;3999,C33&lt;4300),Feuil10!C2,0)+IF(AND(C33&gt;4299,C33&lt;4600),Feuil10!D2,0)+IF(AND(C33&gt;4599,C33&lt;5000),Feuil10!E2,0)+IF(AND(C33&gt;4999,C33&lt;5300),Feuil10!F2,0)+IF(AND(C33&gt;5299,C33&lt;5600),Feuil10!G2,0)+IF(AND(C33&gt;5599,C33&lt;6000),Feuil10!H2,0)+IF(AND(C33&gt;5999,C33&lt;6300),Feuil10!I2,0)+IF(AND(C33&gt;6299,C33&lt;6600),Feuil10!J2,0)+IF(AND(C33&gt;6599,C33&lt;7000),Feuil10!K2,0)+IF(AND(C33&gt;6999,C33&lt;7300),Feuil10!L2,0)+IF(AND(C33&gt;7299,C33&lt;7600),Feuil10!M2,0)+IF(AND(C33&gt;7599,C33&lt;8000),Feuil10!N2,0)+IF(AND(C33&gt;7999,C33&lt;8300),Feuil10!O2,0)+IF(AND(C33&gt;8299,C33&lt;8600),Feuil10!P2,0)+IF(AND(C33&gt;8599,C33&lt;9000),Feuil10!Q2,0)+IF(AND(C33&gt;8999,C33&lt;15000),Feuil10!R2,0)</f>
        <v>2.6</v>
      </c>
      <c r="G33" s="473"/>
      <c r="H33" s="268"/>
      <c r="I33" s="474">
        <f>SUM(J36:K45)</f>
        <v>1206</v>
      </c>
      <c r="J33" s="475"/>
      <c r="K33" s="268"/>
      <c r="L33" s="267"/>
    </row>
    <row r="34" spans="2:12" ht="15" customHeight="1" thickBot="1">
      <c r="B34" s="269"/>
      <c r="C34" s="269"/>
      <c r="D34" s="269"/>
      <c r="E34" s="269"/>
      <c r="F34" s="269"/>
      <c r="G34" s="269"/>
      <c r="H34" s="269"/>
      <c r="I34" s="269"/>
      <c r="J34" s="269"/>
      <c r="K34" s="269"/>
      <c r="L34" s="267"/>
    </row>
    <row r="35" spans="2:12" ht="15" customHeight="1" thickBot="1">
      <c r="B35" s="270"/>
      <c r="C35" s="271"/>
      <c r="D35" s="476" t="s">
        <v>194</v>
      </c>
      <c r="E35" s="463"/>
      <c r="F35" s="462" t="s">
        <v>195</v>
      </c>
      <c r="G35" s="463"/>
      <c r="H35" s="462" t="s">
        <v>196</v>
      </c>
      <c r="I35" s="463"/>
      <c r="J35" s="462" t="s">
        <v>160</v>
      </c>
      <c r="K35" s="477"/>
      <c r="L35" s="267"/>
    </row>
    <row r="36" spans="2:12" ht="15" customHeight="1">
      <c r="B36" s="451" t="s">
        <v>197</v>
      </c>
      <c r="C36" s="452"/>
      <c r="D36" s="296" t="s">
        <v>162</v>
      </c>
      <c r="E36" s="279">
        <f>IF(D36="OUI",Feuil10!B3*Feuil9!F17,0)</f>
        <v>40</v>
      </c>
      <c r="F36" s="279"/>
      <c r="G36" s="280"/>
      <c r="H36" s="280"/>
      <c r="I36" s="272"/>
      <c r="J36" s="453">
        <f>SUM(E36,G36,I36)</f>
        <v>40</v>
      </c>
      <c r="K36" s="454"/>
      <c r="L36" s="267"/>
    </row>
    <row r="37" spans="2:12" ht="15" customHeight="1">
      <c r="B37" s="451" t="s">
        <v>198</v>
      </c>
      <c r="C37" s="452"/>
      <c r="D37" s="297" t="s">
        <v>162</v>
      </c>
      <c r="E37" s="279">
        <f>IF(D36="OUI",Feuil10!B3*Feuil9!F17,0)</f>
        <v>40</v>
      </c>
      <c r="F37" s="299" t="s">
        <v>162</v>
      </c>
      <c r="G37" s="274">
        <f>IF(AND(D37="OUI",F37="OUI"),Feuil10!C3*Feuil9!F33,0)</f>
        <v>78</v>
      </c>
      <c r="H37" s="299" t="s">
        <v>162</v>
      </c>
      <c r="I37" s="285">
        <f>IF(AND(D37="OUI",F37="OUI",H37="OUI"),Feuil10!D3*Feuil9!F33,0)</f>
        <v>104</v>
      </c>
      <c r="J37" s="453">
        <f>SUM(E37,G37,I37)</f>
        <v>222</v>
      </c>
      <c r="K37" s="454"/>
      <c r="L37" s="267"/>
    </row>
    <row r="38" spans="2:12" ht="15" customHeight="1">
      <c r="B38" s="451" t="s">
        <v>199</v>
      </c>
      <c r="C38" s="452"/>
      <c r="D38" s="297" t="s">
        <v>162</v>
      </c>
      <c r="E38" s="279">
        <f>IF(D36="OUI",Feuil10!B3*Feuil9!F17,0)</f>
        <v>40</v>
      </c>
      <c r="F38" s="299" t="s">
        <v>162</v>
      </c>
      <c r="G38" s="274">
        <f>IF(AND(D38="OUI",F38="OUI"),Feuil10!C3*Feuil9!F33,0)</f>
        <v>78</v>
      </c>
      <c r="H38" s="299" t="s">
        <v>162</v>
      </c>
      <c r="I38" s="285">
        <f>IF(AND(D38="OUI",F38="OUI",H38="OUI"),Feuil10!D3*Feuil9!F33,0)</f>
        <v>104</v>
      </c>
      <c r="J38" s="453">
        <f t="shared" ref="J38:J45" si="1">SUM(E38,G38,I38)</f>
        <v>222</v>
      </c>
      <c r="K38" s="454"/>
      <c r="L38" s="267"/>
    </row>
    <row r="39" spans="2:12" ht="15" customHeight="1">
      <c r="B39" s="451" t="s">
        <v>200</v>
      </c>
      <c r="C39" s="452"/>
      <c r="D39" s="297" t="s">
        <v>162</v>
      </c>
      <c r="E39" s="279">
        <f>IF(D36="OUI",Feuil10!B3*Feuil9!F17,0)</f>
        <v>40</v>
      </c>
      <c r="F39" s="299" t="s">
        <v>162</v>
      </c>
      <c r="G39" s="274">
        <f>IF(AND(D39="OUI",F39="OUI"),Feuil10!C3*Feuil9!F33,0)</f>
        <v>78</v>
      </c>
      <c r="H39" s="299" t="s">
        <v>162</v>
      </c>
      <c r="I39" s="285">
        <f>IF(AND(D39="OUI",F39="OUI",H39="OUI"),Feuil10!D3*Feuil9!F33,0)</f>
        <v>104</v>
      </c>
      <c r="J39" s="453">
        <f t="shared" si="1"/>
        <v>222</v>
      </c>
      <c r="K39" s="454"/>
      <c r="L39" s="267"/>
    </row>
    <row r="40" spans="2:12" ht="15" customHeight="1">
      <c r="B40" s="451" t="s">
        <v>201</v>
      </c>
      <c r="C40" s="452"/>
      <c r="D40" s="297" t="s">
        <v>162</v>
      </c>
      <c r="E40" s="279">
        <f>IF(D36="OUI",Feuil10!B3*Feuil9!F17,0)</f>
        <v>40</v>
      </c>
      <c r="F40" s="299" t="s">
        <v>162</v>
      </c>
      <c r="G40" s="274">
        <f>IF(AND(D40="OUI",F40="OUI"),Feuil10!C3*Feuil9!F33,0)</f>
        <v>78</v>
      </c>
      <c r="H40" s="299" t="s">
        <v>162</v>
      </c>
      <c r="I40" s="285">
        <f>IF(AND(D40="OUI",F40="OUI",H40="OUI"),Feuil10!D3*Feuil9!F33,0)</f>
        <v>104</v>
      </c>
      <c r="J40" s="453">
        <f t="shared" si="1"/>
        <v>222</v>
      </c>
      <c r="K40" s="454"/>
      <c r="L40" s="267"/>
    </row>
    <row r="41" spans="2:12" ht="15" customHeight="1">
      <c r="B41" s="451" t="s">
        <v>202</v>
      </c>
      <c r="C41" s="452"/>
      <c r="D41" s="297" t="s">
        <v>162</v>
      </c>
      <c r="E41" s="279">
        <f>IF(D36="OUI",Feuil10!B3*Feuil9!F17,0)</f>
        <v>40</v>
      </c>
      <c r="F41" s="299" t="s">
        <v>162</v>
      </c>
      <c r="G41" s="274">
        <f>IF(AND(D41="OUI",F41="OUI"),Feuil10!C3*Feuil9!F33,0)</f>
        <v>78</v>
      </c>
      <c r="H41" s="299" t="s">
        <v>163</v>
      </c>
      <c r="I41" s="285">
        <f>IF(AND(D41="OUI",F41="OUI",H41="OUI"),Feuil10!D3*Feuil9!F33,0)</f>
        <v>0</v>
      </c>
      <c r="J41" s="453">
        <f t="shared" si="1"/>
        <v>118</v>
      </c>
      <c r="K41" s="454"/>
      <c r="L41" s="267"/>
    </row>
    <row r="42" spans="2:12" ht="15" customHeight="1">
      <c r="B42" s="451" t="s">
        <v>203</v>
      </c>
      <c r="C42" s="452"/>
      <c r="D42" s="297" t="s">
        <v>162</v>
      </c>
      <c r="E42" s="279">
        <f>IF(D36="OUI",Feuil10!B3*Feuil9!F17,0)</f>
        <v>40</v>
      </c>
      <c r="F42" s="279"/>
      <c r="G42" s="280"/>
      <c r="H42" s="280"/>
      <c r="I42" s="272"/>
      <c r="J42" s="453">
        <f t="shared" si="1"/>
        <v>40</v>
      </c>
      <c r="K42" s="454"/>
      <c r="L42" s="267"/>
    </row>
    <row r="43" spans="2:12" ht="15" customHeight="1">
      <c r="B43" s="451" t="s">
        <v>204</v>
      </c>
      <c r="C43" s="452"/>
      <c r="D43" s="297" t="s">
        <v>162</v>
      </c>
      <c r="E43" s="279">
        <f>IF(D36="OUI",Feuil10!B3*Feuil9!F17,0)</f>
        <v>40</v>
      </c>
      <c r="F43" s="279"/>
      <c r="G43" s="280"/>
      <c r="H43" s="280"/>
      <c r="I43" s="272"/>
      <c r="J43" s="453">
        <f t="shared" si="1"/>
        <v>40</v>
      </c>
      <c r="K43" s="454"/>
      <c r="L43" s="267"/>
    </row>
    <row r="44" spans="2:12" ht="15" customHeight="1">
      <c r="B44" s="451" t="s">
        <v>205</v>
      </c>
      <c r="C44" s="452"/>
      <c r="D44" s="297" t="s">
        <v>162</v>
      </c>
      <c r="E44" s="279">
        <f>IF(D36="OUI",Feuil10!B3*Feuil9!F17,0)</f>
        <v>40</v>
      </c>
      <c r="F44" s="279"/>
      <c r="G44" s="280"/>
      <c r="H44" s="280"/>
      <c r="I44" s="272"/>
      <c r="J44" s="453">
        <f t="shared" si="1"/>
        <v>40</v>
      </c>
      <c r="K44" s="454"/>
      <c r="L44" s="267"/>
    </row>
    <row r="45" spans="2:12" ht="15" customHeight="1" thickBot="1">
      <c r="B45" s="455" t="s">
        <v>212</v>
      </c>
      <c r="C45" s="456"/>
      <c r="D45" s="300" t="s">
        <v>162</v>
      </c>
      <c r="E45" s="283">
        <f>IF(D36="OUI",Feuil10!B3*Feuil9!F17,0)</f>
        <v>40</v>
      </c>
      <c r="F45" s="283"/>
      <c r="G45" s="284"/>
      <c r="H45" s="284"/>
      <c r="I45" s="281"/>
      <c r="J45" s="457">
        <f t="shared" si="1"/>
        <v>40</v>
      </c>
      <c r="K45" s="458"/>
      <c r="L45" s="267"/>
    </row>
    <row r="46" spans="2:12" ht="15" customHeight="1"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67"/>
    </row>
    <row r="47" spans="2:12" ht="15" customHeight="1"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</row>
    <row r="48" spans="2:12" ht="15" customHeight="1">
      <c r="B48" s="287"/>
      <c r="C48" s="267"/>
      <c r="D48" s="267"/>
      <c r="E48" s="267"/>
      <c r="F48" s="267"/>
      <c r="G48" s="267"/>
      <c r="H48" s="267"/>
      <c r="I48" s="267"/>
      <c r="J48" s="267"/>
      <c r="K48" s="288"/>
      <c r="L48" s="267"/>
    </row>
    <row r="49" spans="2:12" ht="15" customHeight="1"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</row>
    <row r="50" spans="2:12" ht="7.5" customHeight="1">
      <c r="B50" s="287"/>
      <c r="C50" s="267"/>
      <c r="D50" s="267"/>
      <c r="E50" s="267"/>
      <c r="F50" s="267"/>
      <c r="G50" s="267"/>
      <c r="H50" s="267"/>
      <c r="I50" s="267"/>
      <c r="J50" s="267"/>
      <c r="K50" s="288"/>
      <c r="L50" s="267"/>
    </row>
    <row r="51" spans="2:12" ht="15" hidden="1" customHeight="1">
      <c r="B51" s="287"/>
      <c r="C51" s="267"/>
      <c r="D51" s="267"/>
      <c r="E51" s="289"/>
      <c r="F51" s="267"/>
      <c r="G51" s="289"/>
      <c r="H51" s="290"/>
      <c r="I51" s="290"/>
      <c r="J51" s="291"/>
      <c r="K51" s="291"/>
      <c r="L51" s="267"/>
    </row>
    <row r="52" spans="2:12" ht="15" hidden="1" customHeight="1">
      <c r="B52" s="267"/>
      <c r="C52" s="267"/>
      <c r="D52" s="267"/>
      <c r="E52" s="267"/>
      <c r="F52" s="267"/>
      <c r="G52" s="267"/>
      <c r="H52" s="267"/>
      <c r="I52" s="267"/>
      <c r="J52" s="267"/>
      <c r="K52" s="267"/>
      <c r="L52" s="267"/>
    </row>
    <row r="53" spans="2:12" ht="15" hidden="1" customHeight="1">
      <c r="B53" s="287"/>
      <c r="C53" s="267"/>
      <c r="D53" s="267"/>
      <c r="E53" s="267"/>
      <c r="F53" s="267"/>
      <c r="G53" s="267"/>
      <c r="H53" s="267"/>
      <c r="I53" s="267"/>
      <c r="J53" s="267"/>
      <c r="K53" s="288"/>
      <c r="L53" s="267"/>
    </row>
    <row r="54" spans="2:12" ht="15" hidden="1" customHeight="1">
      <c r="B54" s="287"/>
      <c r="C54" s="267"/>
      <c r="D54" s="267"/>
      <c r="E54" s="289"/>
      <c r="F54" s="267"/>
      <c r="G54" s="289"/>
      <c r="H54" s="290"/>
      <c r="I54" s="290"/>
      <c r="J54" s="291"/>
      <c r="K54" s="291"/>
      <c r="L54" s="267"/>
    </row>
    <row r="55" spans="2:12" ht="15" hidden="1" customHeight="1">
      <c r="B55" s="267"/>
      <c r="C55" s="267"/>
      <c r="D55" s="267"/>
      <c r="E55" s="267"/>
      <c r="F55" s="267"/>
      <c r="G55" s="267"/>
      <c r="H55" s="267"/>
      <c r="I55" s="267"/>
      <c r="J55" s="267"/>
      <c r="K55" s="267"/>
      <c r="L55" s="267"/>
    </row>
    <row r="56" spans="2:12" ht="15" hidden="1" customHeight="1">
      <c r="B56" s="267"/>
      <c r="C56" s="267"/>
      <c r="D56" s="267"/>
      <c r="E56" s="267"/>
      <c r="F56" s="267"/>
      <c r="G56" s="267"/>
      <c r="H56" s="267"/>
      <c r="I56" s="267"/>
      <c r="J56" s="267"/>
      <c r="K56" s="267"/>
      <c r="L56" s="267"/>
    </row>
    <row r="57" spans="2:12" ht="15" hidden="1" customHeight="1">
      <c r="B57" s="267"/>
      <c r="C57" s="267"/>
      <c r="D57" s="267"/>
      <c r="E57" s="267"/>
      <c r="F57" s="267"/>
      <c r="G57" s="267"/>
      <c r="H57" s="267"/>
      <c r="I57" s="267"/>
      <c r="J57" s="267"/>
      <c r="K57" s="267"/>
      <c r="L57" s="267"/>
    </row>
    <row r="58" spans="2:12" ht="15" hidden="1" customHeight="1">
      <c r="B58" s="267"/>
      <c r="C58" s="267"/>
      <c r="D58" s="267"/>
      <c r="E58" s="267"/>
      <c r="F58" s="267"/>
      <c r="G58" s="267"/>
      <c r="H58" s="267"/>
      <c r="I58" s="267"/>
      <c r="J58" s="267"/>
      <c r="K58" s="267"/>
      <c r="L58" s="267"/>
    </row>
    <row r="59" spans="2:12" ht="15" hidden="1" customHeight="1">
      <c r="B59" s="267"/>
      <c r="C59" s="267"/>
      <c r="D59" s="267"/>
      <c r="E59" s="267"/>
      <c r="F59" s="267"/>
      <c r="G59" s="267"/>
      <c r="H59" s="267"/>
      <c r="I59" s="267"/>
      <c r="J59" s="267"/>
      <c r="K59" s="267"/>
      <c r="L59" s="267"/>
    </row>
    <row r="60" spans="2:12" ht="15" hidden="1" customHeight="1">
      <c r="B60" s="267"/>
      <c r="C60" s="267"/>
      <c r="D60" s="267"/>
      <c r="E60" s="267"/>
      <c r="F60" s="267"/>
      <c r="G60" s="267"/>
      <c r="H60" s="267"/>
      <c r="I60" s="267"/>
      <c r="J60" s="267"/>
      <c r="K60" s="267"/>
      <c r="L60" s="267"/>
    </row>
    <row r="61" spans="2:12" ht="15" hidden="1" customHeight="1"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</row>
    <row r="62" spans="2:12" ht="15" hidden="1" customHeight="1">
      <c r="B62" s="267"/>
      <c r="C62" s="267"/>
      <c r="D62" s="267"/>
      <c r="E62" s="267"/>
      <c r="F62" s="267"/>
      <c r="G62" s="267"/>
      <c r="H62" s="267"/>
      <c r="I62" s="267"/>
      <c r="J62" s="267"/>
      <c r="K62" s="267"/>
      <c r="L62" s="267"/>
    </row>
    <row r="63" spans="2:12" ht="15" hidden="1" customHeight="1"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</row>
    <row r="64" spans="2:12" ht="15" hidden="1" customHeight="1">
      <c r="B64" s="267"/>
      <c r="C64" s="267"/>
      <c r="D64" s="267"/>
      <c r="E64" s="267"/>
      <c r="F64" s="267"/>
      <c r="G64" s="267"/>
      <c r="H64" s="267"/>
      <c r="I64" s="267"/>
      <c r="J64" s="267"/>
      <c r="K64" s="267"/>
      <c r="L64" s="267"/>
    </row>
    <row r="65" spans="2:12" ht="15" hidden="1" customHeight="1">
      <c r="B65" s="267"/>
      <c r="C65" s="267"/>
      <c r="D65" s="267"/>
      <c r="E65" s="267"/>
      <c r="F65" s="267"/>
      <c r="G65" s="267"/>
      <c r="H65" s="267"/>
      <c r="I65" s="267"/>
      <c r="J65" s="267"/>
      <c r="K65" s="267"/>
      <c r="L65" s="267"/>
    </row>
    <row r="66" spans="2:12" ht="15" hidden="1" customHeight="1"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</row>
    <row r="67" spans="2:12" ht="15" hidden="1" customHeight="1">
      <c r="B67" s="267"/>
      <c r="C67" s="267"/>
      <c r="D67" s="267"/>
      <c r="E67" s="267"/>
      <c r="F67" s="267"/>
      <c r="G67" s="267"/>
      <c r="H67" s="267"/>
      <c r="I67" s="267"/>
      <c r="J67" s="267"/>
      <c r="K67" s="267"/>
      <c r="L67" s="267"/>
    </row>
    <row r="68" spans="2:12" ht="15" hidden="1" customHeight="1">
      <c r="B68" s="267"/>
      <c r="C68" s="267"/>
      <c r="D68" s="267"/>
      <c r="E68" s="267"/>
      <c r="F68" s="267"/>
      <c r="G68" s="267"/>
      <c r="H68" s="267"/>
      <c r="I68" s="267"/>
      <c r="J68" s="267"/>
      <c r="K68" s="267"/>
      <c r="L68" s="267"/>
    </row>
    <row r="69" spans="2:12" ht="15" hidden="1" customHeight="1">
      <c r="B69" s="267"/>
      <c r="C69" s="267"/>
      <c r="D69" s="267"/>
      <c r="E69" s="267"/>
      <c r="F69" s="267"/>
      <c r="G69" s="267"/>
      <c r="H69" s="267"/>
      <c r="I69" s="267"/>
      <c r="J69" s="267"/>
      <c r="K69" s="267"/>
      <c r="L69" s="267"/>
    </row>
  </sheetData>
  <sheetProtection selectLockedCells="1"/>
  <mergeCells count="65">
    <mergeCell ref="J39:K39"/>
    <mergeCell ref="B20:C20"/>
    <mergeCell ref="J20:K20"/>
    <mergeCell ref="B21:C21"/>
    <mergeCell ref="J21:K21"/>
    <mergeCell ref="B22:C22"/>
    <mergeCell ref="B29:C29"/>
    <mergeCell ref="J29:K29"/>
    <mergeCell ref="B30:K31"/>
    <mergeCell ref="C32:D32"/>
    <mergeCell ref="F32:G32"/>
    <mergeCell ref="I32:J32"/>
    <mergeCell ref="B26:C26"/>
    <mergeCell ref="J26:K26"/>
    <mergeCell ref="B27:C27"/>
    <mergeCell ref="J27:K27"/>
    <mergeCell ref="B40:C40"/>
    <mergeCell ref="C33:D33"/>
    <mergeCell ref="F33:G33"/>
    <mergeCell ref="I33:J33"/>
    <mergeCell ref="D35:E35"/>
    <mergeCell ref="F35:G35"/>
    <mergeCell ref="H35:I35"/>
    <mergeCell ref="J35:K35"/>
    <mergeCell ref="B36:C36"/>
    <mergeCell ref="J36:K36"/>
    <mergeCell ref="B37:C37"/>
    <mergeCell ref="J37:K37"/>
    <mergeCell ref="J40:K40"/>
    <mergeCell ref="B38:C38"/>
    <mergeCell ref="J38:K38"/>
    <mergeCell ref="B39:C39"/>
    <mergeCell ref="B28:C28"/>
    <mergeCell ref="J28:K28"/>
    <mergeCell ref="B23:C23"/>
    <mergeCell ref="J23:K23"/>
    <mergeCell ref="B24:C24"/>
    <mergeCell ref="J24:K24"/>
    <mergeCell ref="B25:C25"/>
    <mergeCell ref="J25:K25"/>
    <mergeCell ref="B2:K9"/>
    <mergeCell ref="B10:K11"/>
    <mergeCell ref="J22:K22"/>
    <mergeCell ref="B14:K15"/>
    <mergeCell ref="F19:G19"/>
    <mergeCell ref="C16:D16"/>
    <mergeCell ref="F16:G16"/>
    <mergeCell ref="I16:J16"/>
    <mergeCell ref="B12:K13"/>
    <mergeCell ref="C17:D17"/>
    <mergeCell ref="F17:G17"/>
    <mergeCell ref="I17:J17"/>
    <mergeCell ref="D19:E19"/>
    <mergeCell ref="H19:I19"/>
    <mergeCell ref="J19:K19"/>
    <mergeCell ref="B44:C44"/>
    <mergeCell ref="J44:K44"/>
    <mergeCell ref="B45:C45"/>
    <mergeCell ref="J45:K45"/>
    <mergeCell ref="B41:C41"/>
    <mergeCell ref="J41:K41"/>
    <mergeCell ref="B42:C42"/>
    <mergeCell ref="J42:K42"/>
    <mergeCell ref="B43:C43"/>
    <mergeCell ref="J43:K43"/>
  </mergeCells>
  <conditionalFormatting sqref="C17:D17">
    <cfRule type="cellIs" dxfId="15" priority="11" operator="lessThan">
      <formula>5000</formula>
    </cfRule>
    <cfRule type="cellIs" dxfId="14" priority="12" operator="greaterThan">
      <formula>4999</formula>
    </cfRule>
  </conditionalFormatting>
  <conditionalFormatting sqref="C33:D33">
    <cfRule type="cellIs" dxfId="13" priority="7" operator="lessThan">
      <formula>6000</formula>
    </cfRule>
    <cfRule type="cellIs" dxfId="12" priority="8" operator="greaterThan">
      <formula>5999</formula>
    </cfRule>
  </conditionalFormatting>
  <conditionalFormatting sqref="D20:D29 F21:F25 H21:H25">
    <cfRule type="containsText" dxfId="11" priority="15" operator="containsText" text="OUI">
      <formula>NOT(ISERROR(SEARCH("OUI",D20)))</formula>
    </cfRule>
    <cfRule type="containsText" dxfId="10" priority="16" operator="containsText" text="NON">
      <formula>NOT(ISERROR(SEARCH("NON",D20)))</formula>
    </cfRule>
  </conditionalFormatting>
  <conditionalFormatting sqref="D36:D45">
    <cfRule type="containsText" dxfId="9" priority="5" operator="containsText" text="OUI">
      <formula>NOT(ISERROR(SEARCH("OUI",D36)))</formula>
    </cfRule>
    <cfRule type="containsText" dxfId="8" priority="6" operator="containsText" text="NON">
      <formula>NOT(ISERROR(SEARCH("NON",D36)))</formula>
    </cfRule>
  </conditionalFormatting>
  <conditionalFormatting sqref="F37:F41">
    <cfRule type="containsText" dxfId="7" priority="3" operator="containsText" text="OUI">
      <formula>NOT(ISERROR(SEARCH("OUI",F37)))</formula>
    </cfRule>
    <cfRule type="containsText" dxfId="6" priority="4" operator="containsText" text="NON">
      <formula>NOT(ISERROR(SEARCH("NON",F37)))</formula>
    </cfRule>
  </conditionalFormatting>
  <conditionalFormatting sqref="H37:H41">
    <cfRule type="containsText" dxfId="5" priority="1" operator="containsText" text="OUI">
      <formula>NOT(ISERROR(SEARCH("OUI",H37)))</formula>
    </cfRule>
    <cfRule type="containsText" dxfId="4" priority="2" operator="containsText" text="NON">
      <formula>NOT(ISERROR(SEARCH("NON",H37)))</formula>
    </cfRule>
  </conditionalFormatting>
  <conditionalFormatting sqref="I17:J17">
    <cfRule type="cellIs" dxfId="3" priority="17" operator="lessThan">
      <formula>900</formula>
    </cfRule>
    <cfRule type="cellIs" dxfId="2" priority="18" operator="greaterThan">
      <formula>899</formula>
    </cfRule>
  </conditionalFormatting>
  <conditionalFormatting sqref="I33:J33">
    <cfRule type="cellIs" dxfId="1" priority="9" operator="lessThan">
      <formula>900</formula>
    </cfRule>
    <cfRule type="cellIs" dxfId="0" priority="10" operator="greaterThan">
      <formula>899</formula>
    </cfRule>
  </conditionalFormatting>
  <hyperlinks>
    <hyperlink ref="B10:J11" r:id="rId1" display="EN CLIQUANT SUR LE LOGO DISCORD, TU REJOINS LE SERVEUR MG"/>
  </hyperlinks>
  <pageMargins left="0.7" right="0.7" top="0.75" bottom="0.75" header="0.3" footer="0.3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Feuil10!$B$4:$C$4</xm:f>
          </x14:formula1>
          <xm:sqref>D20:D29 H37:H41 F21:F25 H21:H25 F37:F41 D36:D45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Valérie Laumon</dc:creator>
  <cp:lastModifiedBy>Valérie Laumon</cp:lastModifiedBy>
  <dcterms:created xsi:type="dcterms:W3CDTF">2025-07-08T19:00:59Z</dcterms:created>
  <dcterms:modified xsi:type="dcterms:W3CDTF">2025-08-03T15:59:41Z</dcterms:modified>
</cp:coreProperties>
</file>