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thi\Desktop\mat\capa\GOTRM\revision tp\examen blanc\examen\venissieux rattrapage\partie 2\corrigé\"/>
    </mc:Choice>
  </mc:AlternateContent>
  <xr:revisionPtr revIDLastSave="0" documentId="13_ncr:1_{560702C0-C819-466F-9BDC-02558BF2838D}" xr6:coauthVersionLast="47" xr6:coauthVersionMax="47" xr10:uidLastSave="{00000000-0000-0000-0000-000000000000}"/>
  <bookViews>
    <workbookView xWindow="-120" yWindow="-120" windowWidth="20730" windowHeight="11160" tabRatio="781" activeTab="5" xr2:uid="{00000000-000D-0000-FFFF-FFFF00000000}"/>
  </bookViews>
  <sheets>
    <sheet name="RAMASSES FROID" sheetId="6" r:id="rId1"/>
    <sheet name="GROUPAGE NORD" sheetId="2" r:id="rId2"/>
    <sheet name="GROUPAGE CENTRE" sheetId="3" r:id="rId3"/>
    <sheet name="GROUPAGE EST" sheetId="1" r:id="rId4"/>
    <sheet name="GROUPAGE OUEST" sheetId="5" r:id="rId5"/>
    <sheet name="RECAPITULATIF" sheetId="7" r:id="rId6"/>
  </sheets>
  <definedNames>
    <definedName name="_xlnm._FilterDatabase" localSheetId="0" hidden="1">'RAMASSES FROID'!$B$3:$N$103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C8" i="7"/>
  <c r="D4" i="7" l="1"/>
  <c r="C4" i="7"/>
  <c r="M52" i="5"/>
  <c r="L52" i="5"/>
  <c r="M52" i="1"/>
  <c r="L52" i="1"/>
  <c r="M51" i="3"/>
  <c r="L51" i="3"/>
  <c r="M52" i="2"/>
  <c r="L52" i="2"/>
  <c r="M25" i="3"/>
  <c r="M24" i="3"/>
  <c r="M71" i="6"/>
  <c r="M102" i="6"/>
  <c r="M98" i="6"/>
  <c r="M95" i="6"/>
  <c r="M94" i="6"/>
  <c r="M92" i="6"/>
  <c r="M62" i="6"/>
  <c r="M88" i="6"/>
  <c r="M86" i="6"/>
  <c r="M85" i="6"/>
  <c r="M76" i="6"/>
  <c r="M75" i="6"/>
  <c r="M73" i="6"/>
  <c r="M70" i="6"/>
  <c r="M93" i="6"/>
  <c r="M89" i="6"/>
  <c r="M81" i="6"/>
  <c r="M64" i="6"/>
  <c r="M74" i="6"/>
  <c r="M69" i="6"/>
  <c r="M65" i="6"/>
  <c r="M61" i="6"/>
  <c r="M97" i="6" l="1"/>
  <c r="M48" i="6"/>
  <c r="M67" i="6"/>
  <c r="M101" i="6"/>
  <c r="M100" i="6"/>
  <c r="M91" i="6"/>
  <c r="M87" i="6"/>
  <c r="M84" i="6"/>
  <c r="M80" i="6"/>
  <c r="M79" i="6"/>
  <c r="M72" i="6"/>
  <c r="M68" i="6"/>
  <c r="M63" i="6"/>
  <c r="M53" i="6"/>
  <c r="M47" i="6"/>
  <c r="M46" i="6"/>
  <c r="M40" i="6"/>
  <c r="M39" i="6"/>
  <c r="M60" i="6"/>
  <c r="M52" i="6"/>
  <c r="M50" i="6"/>
  <c r="M45" i="6"/>
  <c r="M43" i="6"/>
  <c r="M41" i="6"/>
  <c r="M56" i="6"/>
  <c r="M51" i="6"/>
  <c r="M38" i="6"/>
  <c r="M34" i="6"/>
  <c r="M33" i="6"/>
  <c r="M31" i="6"/>
  <c r="M59" i="6"/>
  <c r="M58" i="6"/>
  <c r="M57" i="6"/>
  <c r="M42" i="6"/>
  <c r="M35" i="6"/>
  <c r="M32" i="6"/>
  <c r="M27" i="6"/>
  <c r="M25" i="6"/>
  <c r="M12" i="6"/>
  <c r="M11" i="6"/>
  <c r="M28" i="6"/>
  <c r="M22" i="6"/>
  <c r="M10" i="6"/>
  <c r="M9" i="6"/>
  <c r="M6" i="6"/>
  <c r="M14" i="6"/>
  <c r="M7" i="6"/>
  <c r="M20" i="6"/>
</calcChain>
</file>

<file path=xl/sharedStrings.xml><?xml version="1.0" encoding="utf-8"?>
<sst xmlns="http://schemas.openxmlformats.org/spreadsheetml/2006/main" count="2155" uniqueCount="262">
  <si>
    <t>TOTAL</t>
  </si>
  <si>
    <t>Observations :</t>
  </si>
  <si>
    <t>Observations</t>
  </si>
  <si>
    <t>Poids total en kg</t>
  </si>
  <si>
    <t>Quantité</t>
  </si>
  <si>
    <t>Date liv</t>
  </si>
  <si>
    <t>Ville Dest</t>
  </si>
  <si>
    <t>Nom Dest</t>
  </si>
  <si>
    <t>Ville Exp</t>
  </si>
  <si>
    <t>Nom Exp</t>
  </si>
  <si>
    <t>Nature de la marchandise</t>
  </si>
  <si>
    <t>Destinataire</t>
  </si>
  <si>
    <t>Expéditeur</t>
  </si>
  <si>
    <t>BORDEREAU DE GROUPAGE</t>
  </si>
  <si>
    <t>INDIQUER LE PRESTATAIRE RETENU</t>
  </si>
  <si>
    <t>Prestataire :</t>
  </si>
  <si>
    <t>Pays</t>
  </si>
  <si>
    <t>Dép.</t>
  </si>
  <si>
    <t>F</t>
  </si>
  <si>
    <t>69</t>
  </si>
  <si>
    <t>54</t>
  </si>
  <si>
    <t>Nancy</t>
  </si>
  <si>
    <t>J+1</t>
  </si>
  <si>
    <t>Lyon</t>
  </si>
  <si>
    <t>01</t>
  </si>
  <si>
    <t>Madrid</t>
  </si>
  <si>
    <t>J+4</t>
  </si>
  <si>
    <t>38</t>
  </si>
  <si>
    <t>75</t>
  </si>
  <si>
    <t>Paris</t>
  </si>
  <si>
    <t>J+2</t>
  </si>
  <si>
    <t>Bourg en Bresse</t>
  </si>
  <si>
    <t>94</t>
  </si>
  <si>
    <t>Créteil</t>
  </si>
  <si>
    <t>42</t>
  </si>
  <si>
    <t>Saint Etienne</t>
  </si>
  <si>
    <t>13</t>
  </si>
  <si>
    <t>Aix en Provence</t>
  </si>
  <si>
    <t>J+3</t>
  </si>
  <si>
    <t>83</t>
  </si>
  <si>
    <t>Toulon</t>
  </si>
  <si>
    <t>77</t>
  </si>
  <si>
    <t>I</t>
  </si>
  <si>
    <t>Roma</t>
  </si>
  <si>
    <t>Belley</t>
  </si>
  <si>
    <t>91</t>
  </si>
  <si>
    <t>Evry</t>
  </si>
  <si>
    <t>Palaiseau</t>
  </si>
  <si>
    <t>J+5</t>
  </si>
  <si>
    <t>26</t>
  </si>
  <si>
    <t>Jarville la Malgrange</t>
  </si>
  <si>
    <t>02</t>
  </si>
  <si>
    <t>Montbrisson</t>
  </si>
  <si>
    <t>93</t>
  </si>
  <si>
    <t>78</t>
  </si>
  <si>
    <t>Versailles</t>
  </si>
  <si>
    <t>Arles</t>
  </si>
  <si>
    <t>Berlin</t>
  </si>
  <si>
    <t>EUR</t>
  </si>
  <si>
    <t>03</t>
  </si>
  <si>
    <t>88</t>
  </si>
  <si>
    <t>Barcelona</t>
  </si>
  <si>
    <t>49</t>
  </si>
  <si>
    <t>Angers</t>
  </si>
  <si>
    <t>57</t>
  </si>
  <si>
    <t>Sarrebourg</t>
  </si>
  <si>
    <t>Montelimar</t>
  </si>
  <si>
    <t>Valence</t>
  </si>
  <si>
    <t>Lunéville</t>
  </si>
  <si>
    <t>P</t>
  </si>
  <si>
    <t>Lisboa</t>
  </si>
  <si>
    <t>Frankfurt</t>
  </si>
  <si>
    <t>67</t>
  </si>
  <si>
    <t>Strasbourg</t>
  </si>
  <si>
    <t>33</t>
  </si>
  <si>
    <t>Bordeaux</t>
  </si>
  <si>
    <t>05</t>
  </si>
  <si>
    <t>Genova</t>
  </si>
  <si>
    <t>Munchen</t>
  </si>
  <si>
    <t>Corbeil-Essonnes</t>
  </si>
  <si>
    <t>La Seyne sur Mer</t>
  </si>
  <si>
    <t>87</t>
  </si>
  <si>
    <t>Limoges</t>
  </si>
  <si>
    <t>Marseille</t>
  </si>
  <si>
    <t>Gérardmer</t>
  </si>
  <si>
    <t>04</t>
  </si>
  <si>
    <t>44</t>
  </si>
  <si>
    <t>Nantes</t>
  </si>
  <si>
    <t>CH</t>
  </si>
  <si>
    <t>Lausanne</t>
  </si>
  <si>
    <t>Cholet</t>
  </si>
  <si>
    <t>ISO</t>
  </si>
  <si>
    <t>St Quentin Fallavier</t>
  </si>
  <si>
    <t>Ris-Orangis</t>
  </si>
  <si>
    <t>52</t>
  </si>
  <si>
    <t>Saint Dizier</t>
  </si>
  <si>
    <t>Laxou</t>
  </si>
  <si>
    <t>92</t>
  </si>
  <si>
    <t>Porto</t>
  </si>
  <si>
    <t>06</t>
  </si>
  <si>
    <t>Nice</t>
  </si>
  <si>
    <t>Toul</t>
  </si>
  <si>
    <t>Forbach</t>
  </si>
  <si>
    <t>59</t>
  </si>
  <si>
    <t>Lille</t>
  </si>
  <si>
    <t>Hyères</t>
  </si>
  <si>
    <t>Schlitigheim</t>
  </si>
  <si>
    <t>Courbevoie</t>
  </si>
  <si>
    <t>Tout</t>
  </si>
  <si>
    <t>Drançy</t>
  </si>
  <si>
    <t>PL</t>
  </si>
  <si>
    <t>Warszawa</t>
  </si>
  <si>
    <t>22</t>
  </si>
  <si>
    <t>Saint Brieuc</t>
  </si>
  <si>
    <t>72</t>
  </si>
  <si>
    <t>Le Mans</t>
  </si>
  <si>
    <t>Mantes la Jolie</t>
  </si>
  <si>
    <t>Manosque</t>
  </si>
  <si>
    <t>37</t>
  </si>
  <si>
    <t>Tours</t>
  </si>
  <si>
    <t>Geneve</t>
  </si>
  <si>
    <t>Cambrai</t>
  </si>
  <si>
    <t>Vitry sur Seine</t>
  </si>
  <si>
    <t>Tassin la Demi-Lune</t>
  </si>
  <si>
    <t>56</t>
  </si>
  <si>
    <t>Lorient</t>
  </si>
  <si>
    <t>Sisteron</t>
  </si>
  <si>
    <t>Oyonnax</t>
  </si>
  <si>
    <t>Haguenau</t>
  </si>
  <si>
    <t>Saint Nazaire</t>
  </si>
  <si>
    <t>35</t>
  </si>
  <si>
    <t>Rennes</t>
  </si>
  <si>
    <t>60</t>
  </si>
  <si>
    <t>Creil</t>
  </si>
  <si>
    <t>Meaux</t>
  </si>
  <si>
    <t>Napoli</t>
  </si>
  <si>
    <t>Digne les Bains</t>
  </si>
  <si>
    <t>Douai</t>
  </si>
  <si>
    <t>D</t>
  </si>
  <si>
    <t>Coligny</t>
  </si>
  <si>
    <t>Miribel</t>
  </si>
  <si>
    <t>Reyrieux</t>
  </si>
  <si>
    <t>Pont d'Ain</t>
  </si>
  <si>
    <t xml:space="preserve">42 </t>
  </si>
  <si>
    <t>Pierrot</t>
  </si>
  <si>
    <t>U</t>
  </si>
  <si>
    <t>Seco1</t>
  </si>
  <si>
    <t>Dupond</t>
  </si>
  <si>
    <t>Crea69</t>
  </si>
  <si>
    <t>CACS</t>
  </si>
  <si>
    <t>Gerland</t>
  </si>
  <si>
    <t>SkiF</t>
  </si>
  <si>
    <t>Carbonite</t>
  </si>
  <si>
    <t>Imprim1</t>
  </si>
  <si>
    <t>GTR</t>
  </si>
  <si>
    <t>PetroGaz</t>
  </si>
  <si>
    <t>Vert</t>
  </si>
  <si>
    <t>Mimoune</t>
  </si>
  <si>
    <t>Marin</t>
  </si>
  <si>
    <t>Simply</t>
  </si>
  <si>
    <t>Coco</t>
  </si>
  <si>
    <t>Ficher</t>
  </si>
  <si>
    <t>Baba</t>
  </si>
  <si>
    <t>Caliopée</t>
  </si>
  <si>
    <t>Foch</t>
  </si>
  <si>
    <t>MPR</t>
  </si>
  <si>
    <t>Cracotte</t>
  </si>
  <si>
    <t>Four</t>
  </si>
  <si>
    <t>Yankha</t>
  </si>
  <si>
    <t>Antoine</t>
  </si>
  <si>
    <t>Pont</t>
  </si>
  <si>
    <t>Schmidt</t>
  </si>
  <si>
    <t>Bois</t>
  </si>
  <si>
    <t>Tifiosi</t>
  </si>
  <si>
    <t>Gaudi</t>
  </si>
  <si>
    <t>Goya</t>
  </si>
  <si>
    <t>GDDR</t>
  </si>
  <si>
    <t>Cokes</t>
  </si>
  <si>
    <t>Bertin</t>
  </si>
  <si>
    <t>Louret</t>
  </si>
  <si>
    <t>Simoldis</t>
  </si>
  <si>
    <t>Stahl</t>
  </si>
  <si>
    <t>Europarts</t>
  </si>
  <si>
    <t>Franky</t>
  </si>
  <si>
    <t>Mamamia</t>
  </si>
  <si>
    <t>Herb</t>
  </si>
  <si>
    <t>Etoile</t>
  </si>
  <si>
    <t>PDV</t>
  </si>
  <si>
    <t>Remy</t>
  </si>
  <si>
    <t>PDL</t>
  </si>
  <si>
    <t>Croset</t>
  </si>
  <si>
    <t>FC</t>
  </si>
  <si>
    <t>Melun</t>
  </si>
  <si>
    <t>Dominus</t>
  </si>
  <si>
    <t>Helvetia</t>
  </si>
  <si>
    <t>Memorex</t>
  </si>
  <si>
    <t>Clubb</t>
  </si>
  <si>
    <t>Massé</t>
  </si>
  <si>
    <t>Grard</t>
  </si>
  <si>
    <t>Memento</t>
  </si>
  <si>
    <t>Salazar</t>
  </si>
  <si>
    <t>BAR</t>
  </si>
  <si>
    <t>Herman</t>
  </si>
  <si>
    <t>Canal</t>
  </si>
  <si>
    <t>NTSB</t>
  </si>
  <si>
    <t>Crème</t>
  </si>
  <si>
    <t>Verbruggen</t>
  </si>
  <si>
    <t>Scala</t>
  </si>
  <si>
    <t>CDS</t>
  </si>
  <si>
    <t>Polycor</t>
  </si>
  <si>
    <t>InterX</t>
  </si>
  <si>
    <t>Copernic</t>
  </si>
  <si>
    <t>Intercargo</t>
  </si>
  <si>
    <t>Speedol</t>
  </si>
  <si>
    <t>Sergeant</t>
  </si>
  <si>
    <t>Nina</t>
  </si>
  <si>
    <t>Pouce</t>
  </si>
  <si>
    <t>Hirondelle</t>
  </si>
  <si>
    <t>Siebstein</t>
  </si>
  <si>
    <t>CLSP</t>
  </si>
  <si>
    <t>Mairie</t>
  </si>
  <si>
    <t>Titanic</t>
  </si>
  <si>
    <t>Kraftstoff</t>
  </si>
  <si>
    <t>Hélène</t>
  </si>
  <si>
    <t>Miton</t>
  </si>
  <si>
    <t>Depaeu</t>
  </si>
  <si>
    <t>Michel</t>
  </si>
  <si>
    <t>BRDD</t>
  </si>
  <si>
    <t>Dochub</t>
  </si>
  <si>
    <t>Brie</t>
  </si>
  <si>
    <t>Cosa</t>
  </si>
  <si>
    <t>Mener</t>
  </si>
  <si>
    <t>E</t>
  </si>
  <si>
    <t>BOEUFDOR</t>
  </si>
  <si>
    <t>11</t>
  </si>
  <si>
    <t>Castelnaudary</t>
  </si>
  <si>
    <t>Classe engin de transport</t>
  </si>
  <si>
    <t>FRC</t>
  </si>
  <si>
    <t>FRB</t>
  </si>
  <si>
    <t>RRC</t>
  </si>
  <si>
    <t>RRA</t>
  </si>
  <si>
    <t>Golbey</t>
  </si>
  <si>
    <t>MARTIN-GUIBERT</t>
  </si>
  <si>
    <t>Carcassonne</t>
  </si>
  <si>
    <t>08</t>
  </si>
  <si>
    <t>GELPLUS</t>
  </si>
  <si>
    <t>Limoux</t>
  </si>
  <si>
    <t xml:space="preserve"> RAMASSES BOEUFDOR- MARTIN GUIBERT- GELPLUS</t>
  </si>
  <si>
    <t xml:space="preserve">Recapitulatif </t>
  </si>
  <si>
    <t>Nombre de colis</t>
  </si>
  <si>
    <t xml:space="preserve">poids </t>
  </si>
  <si>
    <t>Groupage Nord</t>
  </si>
  <si>
    <t>Groupage Centre</t>
  </si>
  <si>
    <t>Groupage Est</t>
  </si>
  <si>
    <t xml:space="preserve">Groupage ouest </t>
  </si>
  <si>
    <t>Totaux</t>
  </si>
  <si>
    <t>RECAPITULATIF DES EXPEDITION FROID</t>
  </si>
  <si>
    <t>64</t>
  </si>
  <si>
    <t>Pau</t>
  </si>
  <si>
    <t>TRANSGOTRM AUDE BRANCHE ROUTE</t>
  </si>
  <si>
    <t>TRANSGOTRM BRANCHE ROUTE</t>
  </si>
  <si>
    <t>transgortm AUDE / FENELON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</si>
</sst>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  <font>
      <b/>
      <sz val="18"/>
      <color rgb="FFFF0000"/>
      <name val="Arial"/>
      <family val="2"/>
    </font>
    <font>
      <b/>
      <sz val="18"/>
      <color rgb="FF002060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/>
    <xf numFmtId="16" fontId="1" fillId="2" borderId="1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1" xfId="0" applyFont="1" applyFill="1" applyBorder="1"/>
    <xf numFmtId="16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/>
    <xf numFmtId="16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/>
    <xf numFmtId="16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17" xfId="0" applyFont="1" applyFill="1" applyBorder="1"/>
    <xf numFmtId="0" fontId="1" fillId="2" borderId="2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 vertical="center"/>
    </xf>
    <xf numFmtId="0" fontId="1" fillId="2" borderId="3" xfId="0" applyFont="1" applyFill="1" applyBorder="1"/>
    <xf numFmtId="0" fontId="1" fillId="2" borderId="25" xfId="0" applyFont="1" applyFill="1" applyBorder="1"/>
    <xf numFmtId="0" fontId="0" fillId="2" borderId="0" xfId="0" applyFill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left"/>
    </xf>
    <xf numFmtId="0" fontId="7" fillId="2" borderId="17" xfId="0" applyFont="1" applyFill="1" applyBorder="1"/>
    <xf numFmtId="0" fontId="7" fillId="2" borderId="3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left"/>
    </xf>
    <xf numFmtId="16" fontId="7" fillId="2" borderId="2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28" xfId="0" applyFont="1" applyFill="1" applyBorder="1"/>
    <xf numFmtId="0" fontId="7" fillId="2" borderId="29" xfId="0" applyFont="1" applyFill="1" applyBorder="1" applyAlignment="1">
      <alignment horizontal="center"/>
    </xf>
    <xf numFmtId="49" fontId="7" fillId="2" borderId="30" xfId="0" applyNumberFormat="1" applyFont="1" applyFill="1" applyBorder="1" applyAlignment="1">
      <alignment horizontal="center"/>
    </xf>
    <xf numFmtId="0" fontId="7" fillId="2" borderId="30" xfId="0" applyFont="1" applyFill="1" applyBorder="1"/>
    <xf numFmtId="0" fontId="7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center"/>
    </xf>
    <xf numFmtId="16" fontId="7" fillId="4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2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center" vertical="center" wrapText="1"/>
    </xf>
    <xf numFmtId="49" fontId="1" fillId="5" borderId="26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/>
    </xf>
    <xf numFmtId="49" fontId="1" fillId="5" borderId="27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left" indent="11"/>
    </xf>
    <xf numFmtId="0" fontId="6" fillId="5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7938</xdr:rowOff>
    </xdr:from>
    <xdr:to>
      <xdr:col>1</xdr:col>
      <xdr:colOff>855345</xdr:colOff>
      <xdr:row>1</xdr:row>
      <xdr:rowOff>195263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7938"/>
          <a:ext cx="83947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877570</xdr:colOff>
      <xdr:row>0</xdr:row>
      <xdr:rowOff>467544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50"/>
          <a:ext cx="839470" cy="448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868045</xdr:colOff>
      <xdr:row>0</xdr:row>
      <xdr:rowOff>477069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8575"/>
          <a:ext cx="839470" cy="4484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877570</xdr:colOff>
      <xdr:row>0</xdr:row>
      <xdr:rowOff>448494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0"/>
          <a:ext cx="839470" cy="4484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</xdr:col>
      <xdr:colOff>868045</xdr:colOff>
      <xdr:row>0</xdr:row>
      <xdr:rowOff>505644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57150"/>
          <a:ext cx="839470" cy="448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N103"/>
  <sheetViews>
    <sheetView topLeftCell="A10" zoomScale="82" zoomScaleNormal="82" workbookViewId="0">
      <selection activeCell="J26" sqref="J26"/>
    </sheetView>
  </sheetViews>
  <sheetFormatPr baseColWidth="10" defaultColWidth="10.875" defaultRowHeight="15.75" x14ac:dyDescent="0.25"/>
  <cols>
    <col min="1" max="1" width="5.375" style="1" customWidth="1"/>
    <col min="2" max="2" width="19" style="1" bestFit="1" customWidth="1"/>
    <col min="3" max="3" width="6.5" style="38" customWidth="1"/>
    <col min="4" max="4" width="6.125" style="39" bestFit="1" customWidth="1"/>
    <col min="5" max="5" width="26.375" style="1" customWidth="1"/>
    <col min="6" max="6" width="17.375" style="1" bestFit="1" customWidth="1"/>
    <col min="7" max="7" width="6.5" style="38" customWidth="1"/>
    <col min="8" max="8" width="7.125" style="39" bestFit="1" customWidth="1"/>
    <col min="9" max="9" width="27.125" style="1" customWidth="1"/>
    <col min="10" max="10" width="21" style="40" customWidth="1"/>
    <col min="11" max="11" width="13" style="1" bestFit="1" customWidth="1"/>
    <col min="12" max="12" width="13.625" style="1" customWidth="1"/>
    <col min="13" max="13" width="8.375" style="1" bestFit="1" customWidth="1"/>
    <col min="14" max="14" width="17.375" style="1" customWidth="1"/>
    <col min="15" max="16384" width="10.875" style="1"/>
  </cols>
  <sheetData>
    <row r="1" spans="2:14" ht="21" thickBot="1" x14ac:dyDescent="0.3">
      <c r="B1" s="80" t="s">
        <v>247</v>
      </c>
      <c r="C1" s="81"/>
      <c r="D1" s="81"/>
      <c r="E1" s="81"/>
      <c r="F1" s="81"/>
      <c r="G1" s="81"/>
      <c r="H1" s="81"/>
      <c r="I1" s="81"/>
      <c r="J1" s="82"/>
      <c r="K1" s="81"/>
      <c r="L1" s="81"/>
      <c r="M1" s="81"/>
      <c r="N1" s="83"/>
    </row>
    <row r="2" spans="2:14" ht="16.5" thickBot="1" x14ac:dyDescent="0.3">
      <c r="B2" s="84" t="s">
        <v>12</v>
      </c>
      <c r="C2" s="85"/>
      <c r="D2" s="85"/>
      <c r="E2" s="85"/>
      <c r="F2" s="86" t="s">
        <v>11</v>
      </c>
      <c r="G2" s="86"/>
      <c r="H2" s="86"/>
      <c r="I2" s="86"/>
      <c r="J2" s="64"/>
      <c r="K2" s="86" t="s">
        <v>10</v>
      </c>
      <c r="L2" s="86"/>
      <c r="M2" s="86"/>
      <c r="N2" s="86"/>
    </row>
    <row r="3" spans="2:14" ht="47.25" x14ac:dyDescent="0.25">
      <c r="B3" s="65" t="s">
        <v>9</v>
      </c>
      <c r="C3" s="65" t="s">
        <v>16</v>
      </c>
      <c r="D3" s="66" t="s">
        <v>17</v>
      </c>
      <c r="E3" s="67" t="s">
        <v>8</v>
      </c>
      <c r="F3" s="67" t="s">
        <v>7</v>
      </c>
      <c r="G3" s="65" t="s">
        <v>16</v>
      </c>
      <c r="H3" s="68" t="s">
        <v>17</v>
      </c>
      <c r="I3" s="69" t="s">
        <v>6</v>
      </c>
      <c r="J3" s="65" t="s">
        <v>236</v>
      </c>
      <c r="K3" s="67" t="s">
        <v>5</v>
      </c>
      <c r="L3" s="67" t="s">
        <v>4</v>
      </c>
      <c r="M3" s="65" t="s">
        <v>3</v>
      </c>
      <c r="N3" s="65" t="s">
        <v>2</v>
      </c>
    </row>
    <row r="4" spans="2:14" x14ac:dyDescent="0.25">
      <c r="B4" s="50" t="s">
        <v>233</v>
      </c>
      <c r="C4" s="51" t="s">
        <v>18</v>
      </c>
      <c r="D4" s="52" t="s">
        <v>234</v>
      </c>
      <c r="E4" s="53" t="s">
        <v>235</v>
      </c>
      <c r="F4" s="54" t="s">
        <v>159</v>
      </c>
      <c r="G4" s="51" t="s">
        <v>18</v>
      </c>
      <c r="H4" s="52" t="s">
        <v>20</v>
      </c>
      <c r="I4" s="53" t="s">
        <v>21</v>
      </c>
      <c r="J4" s="47" t="s">
        <v>238</v>
      </c>
      <c r="K4" s="46" t="s">
        <v>22</v>
      </c>
      <c r="L4" s="47">
        <v>3</v>
      </c>
      <c r="M4" s="47">
        <v>450</v>
      </c>
      <c r="N4" s="55" t="s">
        <v>58</v>
      </c>
    </row>
    <row r="5" spans="2:14" x14ac:dyDescent="0.25">
      <c r="B5" s="50" t="s">
        <v>233</v>
      </c>
      <c r="C5" s="51" t="s">
        <v>18</v>
      </c>
      <c r="D5" s="52" t="s">
        <v>234</v>
      </c>
      <c r="E5" s="53" t="s">
        <v>235</v>
      </c>
      <c r="F5" s="45" t="s">
        <v>160</v>
      </c>
      <c r="G5" s="42" t="s">
        <v>232</v>
      </c>
      <c r="H5" s="43" t="s">
        <v>24</v>
      </c>
      <c r="I5" s="44" t="s">
        <v>25</v>
      </c>
      <c r="J5" s="70" t="s">
        <v>239</v>
      </c>
      <c r="K5" s="46" t="s">
        <v>26</v>
      </c>
      <c r="L5" s="47">
        <v>3</v>
      </c>
      <c r="M5" s="47">
        <v>450</v>
      </c>
      <c r="N5" s="48" t="s">
        <v>58</v>
      </c>
    </row>
    <row r="6" spans="2:14" x14ac:dyDescent="0.25">
      <c r="B6" s="50" t="s">
        <v>233</v>
      </c>
      <c r="C6" s="51" t="s">
        <v>18</v>
      </c>
      <c r="D6" s="52" t="s">
        <v>234</v>
      </c>
      <c r="E6" s="53" t="s">
        <v>235</v>
      </c>
      <c r="F6" s="45" t="s">
        <v>161</v>
      </c>
      <c r="G6" s="42" t="s">
        <v>18</v>
      </c>
      <c r="H6" s="43" t="s">
        <v>28</v>
      </c>
      <c r="I6" s="49" t="s">
        <v>29</v>
      </c>
      <c r="J6" s="71" t="s">
        <v>237</v>
      </c>
      <c r="K6" s="46" t="s">
        <v>30</v>
      </c>
      <c r="L6" s="47">
        <v>7</v>
      </c>
      <c r="M6" s="47">
        <f>7*150</f>
        <v>1050</v>
      </c>
      <c r="N6" s="48" t="s">
        <v>58</v>
      </c>
    </row>
    <row r="7" spans="2:14" x14ac:dyDescent="0.25">
      <c r="B7" s="50" t="s">
        <v>233</v>
      </c>
      <c r="C7" s="51" t="s">
        <v>18</v>
      </c>
      <c r="D7" s="52" t="s">
        <v>234</v>
      </c>
      <c r="E7" s="53" t="s">
        <v>235</v>
      </c>
      <c r="F7" s="45" t="s">
        <v>162</v>
      </c>
      <c r="G7" s="42" t="s">
        <v>18</v>
      </c>
      <c r="H7" s="43" t="s">
        <v>32</v>
      </c>
      <c r="I7" s="44" t="s">
        <v>33</v>
      </c>
      <c r="J7" s="70" t="s">
        <v>237</v>
      </c>
      <c r="K7" s="46" t="s">
        <v>22</v>
      </c>
      <c r="L7" s="47">
        <v>12</v>
      </c>
      <c r="M7" s="47">
        <f>12*45</f>
        <v>540</v>
      </c>
      <c r="N7" s="48"/>
    </row>
    <row r="8" spans="2:14" x14ac:dyDescent="0.25">
      <c r="B8" s="50" t="s">
        <v>233</v>
      </c>
      <c r="C8" s="51" t="s">
        <v>18</v>
      </c>
      <c r="D8" s="52" t="s">
        <v>234</v>
      </c>
      <c r="E8" s="53" t="s">
        <v>235</v>
      </c>
      <c r="F8" s="45" t="s">
        <v>144</v>
      </c>
      <c r="G8" s="42" t="s">
        <v>18</v>
      </c>
      <c r="H8" s="43" t="s">
        <v>24</v>
      </c>
      <c r="I8" s="44" t="s">
        <v>44</v>
      </c>
      <c r="J8" s="70" t="s">
        <v>240</v>
      </c>
      <c r="K8" s="46" t="s">
        <v>22</v>
      </c>
      <c r="L8" s="47">
        <v>1</v>
      </c>
      <c r="M8" s="47">
        <v>150</v>
      </c>
      <c r="N8" s="48" t="s">
        <v>58</v>
      </c>
    </row>
    <row r="9" spans="2:14" x14ac:dyDescent="0.25">
      <c r="B9" s="50" t="s">
        <v>233</v>
      </c>
      <c r="C9" s="51" t="s">
        <v>18</v>
      </c>
      <c r="D9" s="52" t="s">
        <v>234</v>
      </c>
      <c r="E9" s="53" t="s">
        <v>235</v>
      </c>
      <c r="F9" s="45" t="s">
        <v>163</v>
      </c>
      <c r="G9" s="42" t="s">
        <v>18</v>
      </c>
      <c r="H9" s="43" t="s">
        <v>36</v>
      </c>
      <c r="I9" s="44" t="s">
        <v>37</v>
      </c>
      <c r="J9" s="70" t="s">
        <v>240</v>
      </c>
      <c r="K9" s="46" t="s">
        <v>38</v>
      </c>
      <c r="L9" s="47">
        <v>3</v>
      </c>
      <c r="M9" s="47">
        <f>3*45</f>
        <v>135</v>
      </c>
      <c r="N9" s="48"/>
    </row>
    <row r="10" spans="2:14" x14ac:dyDescent="0.25">
      <c r="B10" s="50" t="s">
        <v>233</v>
      </c>
      <c r="C10" s="51" t="s">
        <v>18</v>
      </c>
      <c r="D10" s="52" t="s">
        <v>234</v>
      </c>
      <c r="E10" s="53" t="s">
        <v>235</v>
      </c>
      <c r="F10" s="45" t="s">
        <v>164</v>
      </c>
      <c r="G10" s="42" t="s">
        <v>18</v>
      </c>
      <c r="H10" s="43" t="s">
        <v>39</v>
      </c>
      <c r="I10" s="44" t="s">
        <v>40</v>
      </c>
      <c r="J10" s="70" t="s">
        <v>240</v>
      </c>
      <c r="K10" s="56" t="s">
        <v>22</v>
      </c>
      <c r="L10" s="47">
        <v>40</v>
      </c>
      <c r="M10" s="47">
        <f>40*45</f>
        <v>1800</v>
      </c>
      <c r="N10" s="48"/>
    </row>
    <row r="11" spans="2:14" x14ac:dyDescent="0.25">
      <c r="B11" s="50" t="s">
        <v>233</v>
      </c>
      <c r="C11" s="51" t="s">
        <v>18</v>
      </c>
      <c r="D11" s="52" t="s">
        <v>234</v>
      </c>
      <c r="E11" s="53" t="s">
        <v>235</v>
      </c>
      <c r="F11" s="45" t="s">
        <v>165</v>
      </c>
      <c r="G11" s="42" t="s">
        <v>18</v>
      </c>
      <c r="H11" s="43" t="s">
        <v>257</v>
      </c>
      <c r="I11" s="44" t="s">
        <v>258</v>
      </c>
      <c r="J11" s="70" t="s">
        <v>239</v>
      </c>
      <c r="K11" s="56" t="s">
        <v>22</v>
      </c>
      <c r="L11" s="47">
        <v>17</v>
      </c>
      <c r="M11" s="47">
        <f>17*45</f>
        <v>765</v>
      </c>
      <c r="N11" s="48"/>
    </row>
    <row r="12" spans="2:14" x14ac:dyDescent="0.25">
      <c r="B12" s="50" t="s">
        <v>233</v>
      </c>
      <c r="C12" s="51" t="s">
        <v>18</v>
      </c>
      <c r="D12" s="52" t="s">
        <v>234</v>
      </c>
      <c r="E12" s="53" t="s">
        <v>235</v>
      </c>
      <c r="F12" s="45" t="s">
        <v>145</v>
      </c>
      <c r="G12" s="42" t="s">
        <v>18</v>
      </c>
      <c r="H12" s="43" t="s">
        <v>74</v>
      </c>
      <c r="I12" s="44" t="s">
        <v>75</v>
      </c>
      <c r="J12" s="70" t="s">
        <v>239</v>
      </c>
      <c r="K12" s="46" t="s">
        <v>22</v>
      </c>
      <c r="L12" s="47">
        <v>5</v>
      </c>
      <c r="M12" s="47">
        <f>5*180</f>
        <v>900</v>
      </c>
      <c r="N12" s="48" t="s">
        <v>91</v>
      </c>
    </row>
    <row r="13" spans="2:14" x14ac:dyDescent="0.25">
      <c r="B13" s="50" t="s">
        <v>233</v>
      </c>
      <c r="C13" s="51" t="s">
        <v>18</v>
      </c>
      <c r="D13" s="52" t="s">
        <v>234</v>
      </c>
      <c r="E13" s="53" t="s">
        <v>235</v>
      </c>
      <c r="F13" s="45" t="s">
        <v>145</v>
      </c>
      <c r="G13" s="42" t="s">
        <v>18</v>
      </c>
      <c r="H13" s="43" t="s">
        <v>45</v>
      </c>
      <c r="I13" s="44" t="s">
        <v>46</v>
      </c>
      <c r="J13" s="70" t="s">
        <v>237</v>
      </c>
      <c r="K13" s="46" t="s">
        <v>30</v>
      </c>
      <c r="L13" s="47">
        <v>10</v>
      </c>
      <c r="M13" s="47">
        <v>450</v>
      </c>
      <c r="N13" s="48"/>
    </row>
    <row r="14" spans="2:14" x14ac:dyDescent="0.25">
      <c r="B14" s="50" t="s">
        <v>233</v>
      </c>
      <c r="C14" s="51" t="s">
        <v>18</v>
      </c>
      <c r="D14" s="52" t="s">
        <v>234</v>
      </c>
      <c r="E14" s="53" t="s">
        <v>235</v>
      </c>
      <c r="F14" s="45" t="s">
        <v>166</v>
      </c>
      <c r="G14" s="42" t="s">
        <v>18</v>
      </c>
      <c r="H14" s="43" t="s">
        <v>45</v>
      </c>
      <c r="I14" s="44" t="s">
        <v>47</v>
      </c>
      <c r="J14" s="70" t="s">
        <v>237</v>
      </c>
      <c r="K14" s="46" t="s">
        <v>48</v>
      </c>
      <c r="L14" s="47">
        <v>3</v>
      </c>
      <c r="M14" s="47">
        <f>3*180</f>
        <v>540</v>
      </c>
      <c r="N14" s="48" t="s">
        <v>91</v>
      </c>
    </row>
    <row r="15" spans="2:14" x14ac:dyDescent="0.25">
      <c r="B15" s="50" t="s">
        <v>233</v>
      </c>
      <c r="C15" s="51" t="s">
        <v>18</v>
      </c>
      <c r="D15" s="52" t="s">
        <v>234</v>
      </c>
      <c r="E15" s="53" t="s">
        <v>235</v>
      </c>
      <c r="F15" s="45" t="s">
        <v>167</v>
      </c>
      <c r="G15" s="42" t="s">
        <v>18</v>
      </c>
      <c r="H15" s="43" t="s">
        <v>20</v>
      </c>
      <c r="I15" s="44" t="s">
        <v>50</v>
      </c>
      <c r="J15" s="70" t="s">
        <v>238</v>
      </c>
      <c r="K15" s="46" t="s">
        <v>22</v>
      </c>
      <c r="L15" s="47">
        <v>1</v>
      </c>
      <c r="M15" s="47">
        <v>180</v>
      </c>
      <c r="N15" s="48" t="s">
        <v>91</v>
      </c>
    </row>
    <row r="16" spans="2:14" x14ac:dyDescent="0.25">
      <c r="B16" s="50" t="s">
        <v>233</v>
      </c>
      <c r="C16" s="51" t="s">
        <v>18</v>
      </c>
      <c r="D16" s="52" t="s">
        <v>234</v>
      </c>
      <c r="E16" s="53" t="s">
        <v>235</v>
      </c>
      <c r="F16" s="45" t="s">
        <v>146</v>
      </c>
      <c r="G16" s="42" t="s">
        <v>18</v>
      </c>
      <c r="H16" s="43" t="s">
        <v>24</v>
      </c>
      <c r="I16" s="44" t="s">
        <v>139</v>
      </c>
      <c r="J16" s="70" t="s">
        <v>240</v>
      </c>
      <c r="K16" s="46" t="s">
        <v>22</v>
      </c>
      <c r="L16" s="47">
        <v>1</v>
      </c>
      <c r="M16" s="47">
        <v>180</v>
      </c>
      <c r="N16" s="48" t="s">
        <v>91</v>
      </c>
    </row>
    <row r="17" spans="2:14" x14ac:dyDescent="0.25">
      <c r="B17" s="50" t="s">
        <v>233</v>
      </c>
      <c r="C17" s="51" t="s">
        <v>18</v>
      </c>
      <c r="D17" s="52" t="s">
        <v>234</v>
      </c>
      <c r="E17" s="53" t="s">
        <v>235</v>
      </c>
      <c r="F17" s="45" t="s">
        <v>168</v>
      </c>
      <c r="G17" s="42" t="s">
        <v>69</v>
      </c>
      <c r="H17" s="43" t="s">
        <v>24</v>
      </c>
      <c r="I17" s="44" t="s">
        <v>70</v>
      </c>
      <c r="J17" s="70" t="s">
        <v>239</v>
      </c>
      <c r="K17" s="46" t="s">
        <v>22</v>
      </c>
      <c r="L17" s="47">
        <v>10</v>
      </c>
      <c r="M17" s="47">
        <v>450</v>
      </c>
      <c r="N17" s="48"/>
    </row>
    <row r="18" spans="2:14" x14ac:dyDescent="0.25">
      <c r="B18" s="50" t="s">
        <v>233</v>
      </c>
      <c r="C18" s="51" t="s">
        <v>18</v>
      </c>
      <c r="D18" s="52" t="s">
        <v>234</v>
      </c>
      <c r="E18" s="53" t="s">
        <v>235</v>
      </c>
      <c r="F18" s="45" t="s">
        <v>169</v>
      </c>
      <c r="G18" s="42" t="s">
        <v>18</v>
      </c>
      <c r="H18" s="43" t="s">
        <v>54</v>
      </c>
      <c r="I18" s="44" t="s">
        <v>55</v>
      </c>
      <c r="J18" s="70" t="s">
        <v>237</v>
      </c>
      <c r="K18" s="46" t="s">
        <v>22</v>
      </c>
      <c r="L18" s="47">
        <v>1</v>
      </c>
      <c r="M18" s="47">
        <v>180</v>
      </c>
      <c r="N18" s="48" t="s">
        <v>91</v>
      </c>
    </row>
    <row r="19" spans="2:14" x14ac:dyDescent="0.25">
      <c r="B19" s="50" t="s">
        <v>233</v>
      </c>
      <c r="C19" s="51" t="s">
        <v>18</v>
      </c>
      <c r="D19" s="52" t="s">
        <v>234</v>
      </c>
      <c r="E19" s="53" t="s">
        <v>235</v>
      </c>
      <c r="F19" s="45" t="s">
        <v>170</v>
      </c>
      <c r="G19" s="42" t="s">
        <v>18</v>
      </c>
      <c r="H19" s="43" t="s">
        <v>36</v>
      </c>
      <c r="I19" s="49" t="s">
        <v>56</v>
      </c>
      <c r="J19" s="71" t="s">
        <v>240</v>
      </c>
      <c r="K19" s="46" t="s">
        <v>22</v>
      </c>
      <c r="L19" s="47">
        <v>2</v>
      </c>
      <c r="M19" s="47">
        <v>90</v>
      </c>
      <c r="N19" s="48"/>
    </row>
    <row r="20" spans="2:14" x14ac:dyDescent="0.25">
      <c r="B20" s="50" t="s">
        <v>233</v>
      </c>
      <c r="C20" s="51" t="s">
        <v>18</v>
      </c>
      <c r="D20" s="52" t="s">
        <v>234</v>
      </c>
      <c r="E20" s="53" t="s">
        <v>235</v>
      </c>
      <c r="F20" s="45" t="s">
        <v>171</v>
      </c>
      <c r="G20" s="42" t="s">
        <v>138</v>
      </c>
      <c r="H20" s="43" t="s">
        <v>24</v>
      </c>
      <c r="I20" s="44" t="s">
        <v>57</v>
      </c>
      <c r="J20" s="70" t="s">
        <v>238</v>
      </c>
      <c r="K20" s="46" t="s">
        <v>26</v>
      </c>
      <c r="L20" s="47">
        <v>25</v>
      </c>
      <c r="M20" s="47">
        <f>25*45</f>
        <v>1125</v>
      </c>
      <c r="N20" s="48"/>
    </row>
    <row r="21" spans="2:14" x14ac:dyDescent="0.25">
      <c r="B21" s="50" t="s">
        <v>233</v>
      </c>
      <c r="C21" s="51" t="s">
        <v>18</v>
      </c>
      <c r="D21" s="52" t="s">
        <v>234</v>
      </c>
      <c r="E21" s="53" t="s">
        <v>235</v>
      </c>
      <c r="F21" s="45" t="s">
        <v>147</v>
      </c>
      <c r="G21" s="42" t="s">
        <v>18</v>
      </c>
      <c r="H21" s="43" t="s">
        <v>24</v>
      </c>
      <c r="I21" s="44" t="s">
        <v>140</v>
      </c>
      <c r="J21" s="70" t="s">
        <v>240</v>
      </c>
      <c r="K21" s="46" t="s">
        <v>22</v>
      </c>
      <c r="L21" s="47">
        <v>2</v>
      </c>
      <c r="M21" s="47">
        <v>90</v>
      </c>
      <c r="N21" s="48"/>
    </row>
    <row r="22" spans="2:14" x14ac:dyDescent="0.25">
      <c r="B22" s="50" t="s">
        <v>233</v>
      </c>
      <c r="C22" s="51" t="s">
        <v>18</v>
      </c>
      <c r="D22" s="52" t="s">
        <v>234</v>
      </c>
      <c r="E22" s="53" t="s">
        <v>235</v>
      </c>
      <c r="F22" s="45" t="s">
        <v>172</v>
      </c>
      <c r="G22" s="42" t="s">
        <v>18</v>
      </c>
      <c r="H22" s="43" t="s">
        <v>60</v>
      </c>
      <c r="I22" s="44" t="s">
        <v>241</v>
      </c>
      <c r="J22" s="70" t="s">
        <v>238</v>
      </c>
      <c r="K22" s="46" t="s">
        <v>22</v>
      </c>
      <c r="L22" s="47">
        <v>20</v>
      </c>
      <c r="M22" s="47">
        <f>20*45</f>
        <v>900</v>
      </c>
      <c r="N22" s="48"/>
    </row>
    <row r="23" spans="2:14" x14ac:dyDescent="0.25">
      <c r="B23" s="50" t="s">
        <v>233</v>
      </c>
      <c r="C23" s="51" t="s">
        <v>18</v>
      </c>
      <c r="D23" s="52" t="s">
        <v>234</v>
      </c>
      <c r="E23" s="53" t="s">
        <v>235</v>
      </c>
      <c r="F23" s="45" t="s">
        <v>173</v>
      </c>
      <c r="G23" s="42" t="s">
        <v>42</v>
      </c>
      <c r="H23" s="43" t="s">
        <v>24</v>
      </c>
      <c r="I23" s="44" t="s">
        <v>43</v>
      </c>
      <c r="J23" s="70" t="s">
        <v>240</v>
      </c>
      <c r="K23" s="46" t="s">
        <v>26</v>
      </c>
      <c r="L23" s="47">
        <v>1</v>
      </c>
      <c r="M23" s="47">
        <v>150</v>
      </c>
      <c r="N23" s="48" t="s">
        <v>58</v>
      </c>
    </row>
    <row r="24" spans="2:14" x14ac:dyDescent="0.25">
      <c r="B24" s="50" t="s">
        <v>233</v>
      </c>
      <c r="C24" s="51" t="s">
        <v>18</v>
      </c>
      <c r="D24" s="52" t="s">
        <v>234</v>
      </c>
      <c r="E24" s="53" t="s">
        <v>235</v>
      </c>
      <c r="F24" s="45" t="s">
        <v>174</v>
      </c>
      <c r="G24" s="42" t="s">
        <v>232</v>
      </c>
      <c r="H24" s="43" t="s">
        <v>51</v>
      </c>
      <c r="I24" s="44" t="s">
        <v>61</v>
      </c>
      <c r="J24" s="70" t="s">
        <v>239</v>
      </c>
      <c r="K24" s="46" t="s">
        <v>26</v>
      </c>
      <c r="L24" s="47">
        <v>10</v>
      </c>
      <c r="M24" s="47">
        <v>1500</v>
      </c>
      <c r="N24" s="48" t="s">
        <v>58</v>
      </c>
    </row>
    <row r="25" spans="2:14" x14ac:dyDescent="0.25">
      <c r="B25" s="50" t="s">
        <v>233</v>
      </c>
      <c r="C25" s="51" t="s">
        <v>18</v>
      </c>
      <c r="D25" s="52" t="s">
        <v>234</v>
      </c>
      <c r="E25" s="53" t="s">
        <v>235</v>
      </c>
      <c r="F25" s="45" t="s">
        <v>175</v>
      </c>
      <c r="G25" s="42" t="s">
        <v>232</v>
      </c>
      <c r="H25" s="43" t="s">
        <v>24</v>
      </c>
      <c r="I25" s="44" t="s">
        <v>25</v>
      </c>
      <c r="J25" s="70" t="s">
        <v>239</v>
      </c>
      <c r="K25" s="46" t="s">
        <v>26</v>
      </c>
      <c r="L25" s="47">
        <v>4</v>
      </c>
      <c r="M25" s="47">
        <f>4*150</f>
        <v>600</v>
      </c>
      <c r="N25" s="48" t="s">
        <v>91</v>
      </c>
    </row>
    <row r="26" spans="2:14" x14ac:dyDescent="0.25">
      <c r="B26" s="50" t="s">
        <v>233</v>
      </c>
      <c r="C26" s="51" t="s">
        <v>18</v>
      </c>
      <c r="D26" s="52" t="s">
        <v>234</v>
      </c>
      <c r="E26" s="53" t="s">
        <v>235</v>
      </c>
      <c r="F26" s="45" t="s">
        <v>176</v>
      </c>
      <c r="G26" s="42" t="s">
        <v>18</v>
      </c>
      <c r="H26" s="43" t="s">
        <v>62</v>
      </c>
      <c r="I26" s="44" t="s">
        <v>63</v>
      </c>
      <c r="J26" s="70" t="s">
        <v>238</v>
      </c>
      <c r="K26" s="46" t="s">
        <v>22</v>
      </c>
      <c r="L26" s="47">
        <v>10</v>
      </c>
      <c r="M26" s="47">
        <v>450</v>
      </c>
      <c r="N26" s="48"/>
    </row>
    <row r="27" spans="2:14" x14ac:dyDescent="0.25">
      <c r="B27" s="50" t="s">
        <v>233</v>
      </c>
      <c r="C27" s="51" t="s">
        <v>18</v>
      </c>
      <c r="D27" s="52" t="s">
        <v>234</v>
      </c>
      <c r="E27" s="53" t="s">
        <v>235</v>
      </c>
      <c r="F27" s="45" t="s">
        <v>177</v>
      </c>
      <c r="G27" s="42" t="s">
        <v>18</v>
      </c>
      <c r="H27" s="43" t="s">
        <v>64</v>
      </c>
      <c r="I27" s="49" t="s">
        <v>65</v>
      </c>
      <c r="J27" s="71" t="s">
        <v>238</v>
      </c>
      <c r="K27" s="46" t="s">
        <v>38</v>
      </c>
      <c r="L27" s="47">
        <v>3</v>
      </c>
      <c r="M27" s="47">
        <f>4*180</f>
        <v>720</v>
      </c>
      <c r="N27" s="48" t="s">
        <v>91</v>
      </c>
    </row>
    <row r="28" spans="2:14" x14ac:dyDescent="0.25">
      <c r="B28" s="50" t="s">
        <v>233</v>
      </c>
      <c r="C28" s="51" t="s">
        <v>18</v>
      </c>
      <c r="D28" s="52" t="s">
        <v>234</v>
      </c>
      <c r="E28" s="53" t="s">
        <v>235</v>
      </c>
      <c r="F28" s="45" t="s">
        <v>145</v>
      </c>
      <c r="G28" s="42" t="s">
        <v>18</v>
      </c>
      <c r="H28" s="43" t="s">
        <v>49</v>
      </c>
      <c r="I28" s="49" t="s">
        <v>66</v>
      </c>
      <c r="J28" s="71" t="s">
        <v>240</v>
      </c>
      <c r="K28" s="46" t="s">
        <v>38</v>
      </c>
      <c r="L28" s="47">
        <v>8</v>
      </c>
      <c r="M28" s="47">
        <f>8*45</f>
        <v>360</v>
      </c>
      <c r="N28" s="48"/>
    </row>
    <row r="29" spans="2:14" x14ac:dyDescent="0.25">
      <c r="B29" s="50" t="s">
        <v>233</v>
      </c>
      <c r="C29" s="51" t="s">
        <v>18</v>
      </c>
      <c r="D29" s="52" t="s">
        <v>234</v>
      </c>
      <c r="E29" s="53" t="s">
        <v>235</v>
      </c>
      <c r="F29" s="45" t="s">
        <v>148</v>
      </c>
      <c r="G29" s="42" t="s">
        <v>18</v>
      </c>
      <c r="H29" s="43" t="s">
        <v>19</v>
      </c>
      <c r="I29" s="49" t="s">
        <v>23</v>
      </c>
      <c r="J29" s="71" t="s">
        <v>240</v>
      </c>
      <c r="K29" s="46" t="s">
        <v>22</v>
      </c>
      <c r="L29" s="47">
        <v>2</v>
      </c>
      <c r="M29" s="47">
        <v>360</v>
      </c>
      <c r="N29" s="48" t="s">
        <v>91</v>
      </c>
    </row>
    <row r="30" spans="2:14" x14ac:dyDescent="0.25">
      <c r="B30" s="41" t="s">
        <v>242</v>
      </c>
      <c r="C30" s="42" t="s">
        <v>18</v>
      </c>
      <c r="D30" s="43" t="s">
        <v>234</v>
      </c>
      <c r="E30" s="44" t="s">
        <v>243</v>
      </c>
      <c r="F30" s="45" t="s">
        <v>178</v>
      </c>
      <c r="G30" s="42" t="s">
        <v>18</v>
      </c>
      <c r="H30" s="43" t="s">
        <v>28</v>
      </c>
      <c r="I30" s="49" t="s">
        <v>29</v>
      </c>
      <c r="J30" s="71" t="s">
        <v>237</v>
      </c>
      <c r="K30" s="46" t="s">
        <v>22</v>
      </c>
      <c r="L30" s="47">
        <v>10</v>
      </c>
      <c r="M30" s="47">
        <v>1600</v>
      </c>
      <c r="N30" s="48"/>
    </row>
    <row r="31" spans="2:14" x14ac:dyDescent="0.25">
      <c r="B31" s="41" t="s">
        <v>242</v>
      </c>
      <c r="C31" s="42" t="s">
        <v>18</v>
      </c>
      <c r="D31" s="43" t="s">
        <v>234</v>
      </c>
      <c r="E31" s="44" t="s">
        <v>243</v>
      </c>
      <c r="F31" s="45" t="s">
        <v>179</v>
      </c>
      <c r="G31" s="42" t="s">
        <v>18</v>
      </c>
      <c r="H31" s="43" t="s">
        <v>20</v>
      </c>
      <c r="I31" s="49" t="s">
        <v>68</v>
      </c>
      <c r="J31" s="71" t="s">
        <v>238</v>
      </c>
      <c r="K31" s="46" t="s">
        <v>22</v>
      </c>
      <c r="L31" s="47">
        <v>8</v>
      </c>
      <c r="M31" s="47">
        <f>8*35</f>
        <v>280</v>
      </c>
      <c r="N31" s="48"/>
    </row>
    <row r="32" spans="2:14" x14ac:dyDescent="0.25">
      <c r="B32" s="41" t="s">
        <v>242</v>
      </c>
      <c r="C32" s="42" t="s">
        <v>18</v>
      </c>
      <c r="D32" s="43" t="s">
        <v>234</v>
      </c>
      <c r="E32" s="44" t="s">
        <v>243</v>
      </c>
      <c r="F32" s="45" t="s">
        <v>180</v>
      </c>
      <c r="G32" s="42" t="s">
        <v>69</v>
      </c>
      <c r="H32" s="43" t="s">
        <v>24</v>
      </c>
      <c r="I32" s="49" t="s">
        <v>70</v>
      </c>
      <c r="J32" s="71" t="s">
        <v>239</v>
      </c>
      <c r="K32" s="46" t="s">
        <v>26</v>
      </c>
      <c r="L32" s="47">
        <v>5</v>
      </c>
      <c r="M32" s="47">
        <f>5*145</f>
        <v>725</v>
      </c>
      <c r="N32" s="48" t="s">
        <v>58</v>
      </c>
    </row>
    <row r="33" spans="2:14" x14ac:dyDescent="0.25">
      <c r="B33" s="41" t="s">
        <v>242</v>
      </c>
      <c r="C33" s="42" t="s">
        <v>18</v>
      </c>
      <c r="D33" s="43" t="s">
        <v>234</v>
      </c>
      <c r="E33" s="44" t="s">
        <v>243</v>
      </c>
      <c r="F33" s="45" t="s">
        <v>181</v>
      </c>
      <c r="G33" s="42" t="s">
        <v>138</v>
      </c>
      <c r="H33" s="43" t="s">
        <v>59</v>
      </c>
      <c r="I33" s="49" t="s">
        <v>71</v>
      </c>
      <c r="J33" s="71" t="s">
        <v>238</v>
      </c>
      <c r="K33" s="46" t="s">
        <v>26</v>
      </c>
      <c r="L33" s="47">
        <v>2</v>
      </c>
      <c r="M33" s="47">
        <f>2*160</f>
        <v>320</v>
      </c>
      <c r="N33" s="48"/>
    </row>
    <row r="34" spans="2:14" x14ac:dyDescent="0.25">
      <c r="B34" s="41" t="s">
        <v>242</v>
      </c>
      <c r="C34" s="42" t="s">
        <v>18</v>
      </c>
      <c r="D34" s="43" t="s">
        <v>234</v>
      </c>
      <c r="E34" s="44" t="s">
        <v>243</v>
      </c>
      <c r="F34" s="45" t="s">
        <v>182</v>
      </c>
      <c r="G34" s="42" t="s">
        <v>18</v>
      </c>
      <c r="H34" s="43" t="s">
        <v>72</v>
      </c>
      <c r="I34" s="49" t="s">
        <v>73</v>
      </c>
      <c r="J34" s="71" t="s">
        <v>238</v>
      </c>
      <c r="K34" s="46" t="s">
        <v>22</v>
      </c>
      <c r="L34" s="47">
        <v>2</v>
      </c>
      <c r="M34" s="47">
        <f>2*145</f>
        <v>290</v>
      </c>
      <c r="N34" s="48" t="s">
        <v>58</v>
      </c>
    </row>
    <row r="35" spans="2:14" x14ac:dyDescent="0.25">
      <c r="B35" s="41" t="s">
        <v>242</v>
      </c>
      <c r="C35" s="42" t="s">
        <v>18</v>
      </c>
      <c r="D35" s="43" t="s">
        <v>234</v>
      </c>
      <c r="E35" s="44" t="s">
        <v>243</v>
      </c>
      <c r="F35" s="45" t="s">
        <v>183</v>
      </c>
      <c r="G35" s="42" t="s">
        <v>18</v>
      </c>
      <c r="H35" s="43" t="s">
        <v>74</v>
      </c>
      <c r="I35" s="49" t="s">
        <v>75</v>
      </c>
      <c r="J35" s="71" t="s">
        <v>239</v>
      </c>
      <c r="K35" s="46" t="s">
        <v>30</v>
      </c>
      <c r="L35" s="47">
        <v>30</v>
      </c>
      <c r="M35" s="47">
        <f>30*35</f>
        <v>1050</v>
      </c>
      <c r="N35" s="48"/>
    </row>
    <row r="36" spans="2:14" x14ac:dyDescent="0.25">
      <c r="B36" s="41" t="s">
        <v>242</v>
      </c>
      <c r="C36" s="42" t="s">
        <v>18</v>
      </c>
      <c r="D36" s="43" t="s">
        <v>234</v>
      </c>
      <c r="E36" s="44" t="s">
        <v>243</v>
      </c>
      <c r="F36" s="45" t="s">
        <v>184</v>
      </c>
      <c r="G36" s="42" t="s">
        <v>42</v>
      </c>
      <c r="H36" s="43" t="s">
        <v>76</v>
      </c>
      <c r="I36" s="49" t="s">
        <v>77</v>
      </c>
      <c r="J36" s="71" t="s">
        <v>240</v>
      </c>
      <c r="K36" s="46" t="s">
        <v>26</v>
      </c>
      <c r="L36" s="47">
        <v>10</v>
      </c>
      <c r="M36" s="47">
        <v>350</v>
      </c>
      <c r="N36" s="48"/>
    </row>
    <row r="37" spans="2:14" x14ac:dyDescent="0.25">
      <c r="B37" s="41" t="s">
        <v>242</v>
      </c>
      <c r="C37" s="42" t="s">
        <v>18</v>
      </c>
      <c r="D37" s="43" t="s">
        <v>234</v>
      </c>
      <c r="E37" s="44" t="s">
        <v>243</v>
      </c>
      <c r="F37" s="45" t="s">
        <v>145</v>
      </c>
      <c r="G37" s="42" t="s">
        <v>18</v>
      </c>
      <c r="H37" s="43" t="s">
        <v>49</v>
      </c>
      <c r="I37" s="49" t="s">
        <v>67</v>
      </c>
      <c r="J37" s="71" t="s">
        <v>240</v>
      </c>
      <c r="K37" s="46" t="s">
        <v>22</v>
      </c>
      <c r="L37" s="47">
        <v>1</v>
      </c>
      <c r="M37" s="47">
        <v>145</v>
      </c>
      <c r="N37" s="48" t="s">
        <v>58</v>
      </c>
    </row>
    <row r="38" spans="2:14" x14ac:dyDescent="0.25">
      <c r="B38" s="41" t="s">
        <v>242</v>
      </c>
      <c r="C38" s="42" t="s">
        <v>18</v>
      </c>
      <c r="D38" s="43" t="s">
        <v>234</v>
      </c>
      <c r="E38" s="44" t="s">
        <v>243</v>
      </c>
      <c r="F38" s="45" t="s">
        <v>185</v>
      </c>
      <c r="G38" s="42" t="s">
        <v>138</v>
      </c>
      <c r="H38" s="43" t="s">
        <v>51</v>
      </c>
      <c r="I38" s="44" t="s">
        <v>78</v>
      </c>
      <c r="J38" s="71" t="s">
        <v>238</v>
      </c>
      <c r="K38" s="46" t="s">
        <v>26</v>
      </c>
      <c r="L38" s="47">
        <v>15</v>
      </c>
      <c r="M38" s="47">
        <f>15*35</f>
        <v>525</v>
      </c>
      <c r="N38" s="48"/>
    </row>
    <row r="39" spans="2:14" x14ac:dyDescent="0.25">
      <c r="B39" s="41" t="s">
        <v>242</v>
      </c>
      <c r="C39" s="42" t="s">
        <v>18</v>
      </c>
      <c r="D39" s="43" t="s">
        <v>234</v>
      </c>
      <c r="E39" s="44" t="s">
        <v>243</v>
      </c>
      <c r="F39" s="45" t="s">
        <v>186</v>
      </c>
      <c r="G39" s="42" t="s">
        <v>18</v>
      </c>
      <c r="H39" s="43" t="s">
        <v>28</v>
      </c>
      <c r="I39" s="49" t="s">
        <v>29</v>
      </c>
      <c r="J39" s="71" t="s">
        <v>237</v>
      </c>
      <c r="K39" s="46" t="s">
        <v>22</v>
      </c>
      <c r="L39" s="47">
        <v>40</v>
      </c>
      <c r="M39" s="47">
        <f>40*35</f>
        <v>1400</v>
      </c>
      <c r="N39" s="48"/>
    </row>
    <row r="40" spans="2:14" x14ac:dyDescent="0.25">
      <c r="B40" s="41" t="s">
        <v>242</v>
      </c>
      <c r="C40" s="42" t="s">
        <v>18</v>
      </c>
      <c r="D40" s="43" t="s">
        <v>234</v>
      </c>
      <c r="E40" s="44" t="s">
        <v>243</v>
      </c>
      <c r="F40" s="45" t="s">
        <v>187</v>
      </c>
      <c r="G40" s="42" t="s">
        <v>18</v>
      </c>
      <c r="H40" s="43" t="s">
        <v>45</v>
      </c>
      <c r="I40" s="49" t="s">
        <v>79</v>
      </c>
      <c r="J40" s="71" t="s">
        <v>237</v>
      </c>
      <c r="K40" s="46" t="s">
        <v>22</v>
      </c>
      <c r="L40" s="47">
        <v>2</v>
      </c>
      <c r="M40" s="47">
        <f>2*145</f>
        <v>290</v>
      </c>
      <c r="N40" s="48" t="s">
        <v>58</v>
      </c>
    </row>
    <row r="41" spans="2:14" x14ac:dyDescent="0.25">
      <c r="B41" s="41" t="s">
        <v>242</v>
      </c>
      <c r="C41" s="42" t="s">
        <v>18</v>
      </c>
      <c r="D41" s="43" t="s">
        <v>234</v>
      </c>
      <c r="E41" s="44" t="s">
        <v>243</v>
      </c>
      <c r="F41" s="45" t="s">
        <v>188</v>
      </c>
      <c r="G41" s="42" t="s">
        <v>18</v>
      </c>
      <c r="H41" s="43" t="s">
        <v>39</v>
      </c>
      <c r="I41" s="49" t="s">
        <v>80</v>
      </c>
      <c r="J41" s="71" t="s">
        <v>240</v>
      </c>
      <c r="K41" s="46" t="s">
        <v>22</v>
      </c>
      <c r="L41" s="47">
        <v>4</v>
      </c>
      <c r="M41" s="47">
        <f>4*160</f>
        <v>640</v>
      </c>
      <c r="N41" s="48"/>
    </row>
    <row r="42" spans="2:14" x14ac:dyDescent="0.25">
      <c r="B42" s="41" t="s">
        <v>242</v>
      </c>
      <c r="C42" s="42" t="s">
        <v>18</v>
      </c>
      <c r="D42" s="43" t="s">
        <v>234</v>
      </c>
      <c r="E42" s="44" t="s">
        <v>243</v>
      </c>
      <c r="F42" s="45" t="s">
        <v>189</v>
      </c>
      <c r="G42" s="42" t="s">
        <v>18</v>
      </c>
      <c r="H42" s="43" t="s">
        <v>81</v>
      </c>
      <c r="I42" s="49" t="s">
        <v>82</v>
      </c>
      <c r="J42" s="71" t="s">
        <v>239</v>
      </c>
      <c r="K42" s="46" t="s">
        <v>22</v>
      </c>
      <c r="L42" s="47">
        <v>12</v>
      </c>
      <c r="M42" s="47">
        <f>12*160</f>
        <v>1920</v>
      </c>
      <c r="N42" s="48"/>
    </row>
    <row r="43" spans="2:14" x14ac:dyDescent="0.25">
      <c r="B43" s="41" t="s">
        <v>242</v>
      </c>
      <c r="C43" s="42" t="s">
        <v>18</v>
      </c>
      <c r="D43" s="43" t="s">
        <v>234</v>
      </c>
      <c r="E43" s="44" t="s">
        <v>243</v>
      </c>
      <c r="F43" s="45" t="s">
        <v>145</v>
      </c>
      <c r="G43" s="42" t="s">
        <v>18</v>
      </c>
      <c r="H43" s="43" t="s">
        <v>36</v>
      </c>
      <c r="I43" s="49" t="s">
        <v>83</v>
      </c>
      <c r="J43" s="71" t="s">
        <v>240</v>
      </c>
      <c r="K43" s="46" t="s">
        <v>22</v>
      </c>
      <c r="L43" s="47">
        <v>12</v>
      </c>
      <c r="M43" s="47">
        <f>12*35</f>
        <v>420</v>
      </c>
      <c r="N43" s="48"/>
    </row>
    <row r="44" spans="2:14" x14ac:dyDescent="0.25">
      <c r="B44" s="41" t="s">
        <v>242</v>
      </c>
      <c r="C44" s="42" t="s">
        <v>18</v>
      </c>
      <c r="D44" s="43" t="s">
        <v>234</v>
      </c>
      <c r="E44" s="44" t="s">
        <v>243</v>
      </c>
      <c r="F44" s="45" t="s">
        <v>190</v>
      </c>
      <c r="G44" s="42" t="s">
        <v>18</v>
      </c>
      <c r="H44" s="43" t="s">
        <v>60</v>
      </c>
      <c r="I44" s="49" t="s">
        <v>84</v>
      </c>
      <c r="J44" s="71" t="s">
        <v>238</v>
      </c>
      <c r="K44" s="46" t="s">
        <v>22</v>
      </c>
      <c r="L44" s="47">
        <v>1</v>
      </c>
      <c r="M44" s="47">
        <v>145</v>
      </c>
      <c r="N44" s="48" t="s">
        <v>58</v>
      </c>
    </row>
    <row r="45" spans="2:14" x14ac:dyDescent="0.25">
      <c r="B45" s="41" t="s">
        <v>242</v>
      </c>
      <c r="C45" s="42" t="s">
        <v>18</v>
      </c>
      <c r="D45" s="43" t="s">
        <v>234</v>
      </c>
      <c r="E45" s="44" t="s">
        <v>243</v>
      </c>
      <c r="F45" s="45" t="s">
        <v>149</v>
      </c>
      <c r="G45" s="42" t="s">
        <v>18</v>
      </c>
      <c r="H45" s="43" t="s">
        <v>24</v>
      </c>
      <c r="I45" s="49" t="s">
        <v>141</v>
      </c>
      <c r="J45" s="71" t="s">
        <v>240</v>
      </c>
      <c r="K45" s="46" t="s">
        <v>22</v>
      </c>
      <c r="L45" s="47">
        <v>4</v>
      </c>
      <c r="M45" s="47">
        <f>4*35</f>
        <v>140</v>
      </c>
      <c r="N45" s="48"/>
    </row>
    <row r="46" spans="2:14" x14ac:dyDescent="0.25">
      <c r="B46" s="41" t="s">
        <v>242</v>
      </c>
      <c r="C46" s="42" t="s">
        <v>18</v>
      </c>
      <c r="D46" s="43" t="s">
        <v>234</v>
      </c>
      <c r="E46" s="44" t="s">
        <v>243</v>
      </c>
      <c r="F46" s="45" t="s">
        <v>191</v>
      </c>
      <c r="G46" s="42" t="s">
        <v>18</v>
      </c>
      <c r="H46" s="43" t="s">
        <v>86</v>
      </c>
      <c r="I46" s="49" t="s">
        <v>87</v>
      </c>
      <c r="J46" s="71" t="s">
        <v>237</v>
      </c>
      <c r="K46" s="46" t="s">
        <v>30</v>
      </c>
      <c r="L46" s="47">
        <v>6</v>
      </c>
      <c r="M46" s="47">
        <f>6*35</f>
        <v>210</v>
      </c>
      <c r="N46" s="48"/>
    </row>
    <row r="47" spans="2:14" x14ac:dyDescent="0.25">
      <c r="B47" s="41" t="s">
        <v>242</v>
      </c>
      <c r="C47" s="42" t="s">
        <v>18</v>
      </c>
      <c r="D47" s="43" t="s">
        <v>234</v>
      </c>
      <c r="E47" s="44" t="s">
        <v>243</v>
      </c>
      <c r="F47" s="45" t="s">
        <v>193</v>
      </c>
      <c r="G47" s="42" t="s">
        <v>18</v>
      </c>
      <c r="H47" s="43" t="s">
        <v>41</v>
      </c>
      <c r="I47" s="49" t="s">
        <v>192</v>
      </c>
      <c r="J47" s="71" t="s">
        <v>237</v>
      </c>
      <c r="K47" s="46" t="s">
        <v>22</v>
      </c>
      <c r="L47" s="47">
        <v>4</v>
      </c>
      <c r="M47" s="47">
        <f>4*145</f>
        <v>580</v>
      </c>
      <c r="N47" s="48" t="s">
        <v>58</v>
      </c>
    </row>
    <row r="48" spans="2:14" x14ac:dyDescent="0.25">
      <c r="B48" s="41" t="s">
        <v>242</v>
      </c>
      <c r="C48" s="42" t="s">
        <v>18</v>
      </c>
      <c r="D48" s="43" t="s">
        <v>234</v>
      </c>
      <c r="E48" s="44" t="s">
        <v>243</v>
      </c>
      <c r="F48" s="45" t="s">
        <v>194</v>
      </c>
      <c r="G48" s="42" t="s">
        <v>88</v>
      </c>
      <c r="H48" s="43" t="s">
        <v>24</v>
      </c>
      <c r="I48" s="49" t="s">
        <v>89</v>
      </c>
      <c r="J48" s="71" t="s">
        <v>240</v>
      </c>
      <c r="K48" s="46" t="s">
        <v>26</v>
      </c>
      <c r="L48" s="47">
        <v>20</v>
      </c>
      <c r="M48" s="47">
        <f>20*35</f>
        <v>700</v>
      </c>
      <c r="N48" s="48"/>
    </row>
    <row r="49" spans="2:14" x14ac:dyDescent="0.25">
      <c r="B49" s="41" t="s">
        <v>242</v>
      </c>
      <c r="C49" s="42" t="s">
        <v>18</v>
      </c>
      <c r="D49" s="43" t="s">
        <v>234</v>
      </c>
      <c r="E49" s="44" t="s">
        <v>243</v>
      </c>
      <c r="F49" s="45" t="s">
        <v>145</v>
      </c>
      <c r="G49" s="42" t="s">
        <v>18</v>
      </c>
      <c r="H49" s="43" t="s">
        <v>62</v>
      </c>
      <c r="I49" s="49" t="s">
        <v>90</v>
      </c>
      <c r="J49" s="71" t="s">
        <v>237</v>
      </c>
      <c r="K49" s="46" t="s">
        <v>22</v>
      </c>
      <c r="L49" s="47">
        <v>10</v>
      </c>
      <c r="M49" s="47">
        <v>350</v>
      </c>
      <c r="N49" s="48"/>
    </row>
    <row r="50" spans="2:14" x14ac:dyDescent="0.25">
      <c r="B50" s="41" t="s">
        <v>242</v>
      </c>
      <c r="C50" s="42" t="s">
        <v>18</v>
      </c>
      <c r="D50" s="43" t="s">
        <v>234</v>
      </c>
      <c r="E50" s="44" t="s">
        <v>243</v>
      </c>
      <c r="F50" s="45" t="s">
        <v>150</v>
      </c>
      <c r="G50" s="42" t="s">
        <v>18</v>
      </c>
      <c r="H50" s="43" t="s">
        <v>19</v>
      </c>
      <c r="I50" s="49" t="s">
        <v>23</v>
      </c>
      <c r="J50" s="71" t="s">
        <v>240</v>
      </c>
      <c r="K50" s="46" t="s">
        <v>38</v>
      </c>
      <c r="L50" s="47">
        <v>8</v>
      </c>
      <c r="M50" s="47">
        <f>8*35</f>
        <v>280</v>
      </c>
      <c r="N50" s="48"/>
    </row>
    <row r="51" spans="2:14" x14ac:dyDescent="0.25">
      <c r="B51" s="41" t="s">
        <v>242</v>
      </c>
      <c r="C51" s="42" t="s">
        <v>18</v>
      </c>
      <c r="D51" s="43" t="s">
        <v>234</v>
      </c>
      <c r="E51" s="44" t="s">
        <v>243</v>
      </c>
      <c r="F51" s="45" t="s">
        <v>195</v>
      </c>
      <c r="G51" s="42" t="s">
        <v>138</v>
      </c>
      <c r="H51" s="43" t="s">
        <v>51</v>
      </c>
      <c r="I51" s="44" t="s">
        <v>78</v>
      </c>
      <c r="J51" s="71" t="s">
        <v>238</v>
      </c>
      <c r="K51" s="46" t="s">
        <v>26</v>
      </c>
      <c r="L51" s="47">
        <v>4</v>
      </c>
      <c r="M51" s="47">
        <f>4*35</f>
        <v>140</v>
      </c>
      <c r="N51" s="48"/>
    </row>
    <row r="52" spans="2:14" x14ac:dyDescent="0.25">
      <c r="B52" s="41" t="s">
        <v>242</v>
      </c>
      <c r="C52" s="42" t="s">
        <v>18</v>
      </c>
      <c r="D52" s="43" t="s">
        <v>234</v>
      </c>
      <c r="E52" s="44" t="s">
        <v>243</v>
      </c>
      <c r="F52" s="45" t="s">
        <v>151</v>
      </c>
      <c r="G52" s="42" t="s">
        <v>18</v>
      </c>
      <c r="H52" s="43" t="s">
        <v>27</v>
      </c>
      <c r="I52" s="49" t="s">
        <v>92</v>
      </c>
      <c r="J52" s="71" t="s">
        <v>240</v>
      </c>
      <c r="K52" s="46" t="s">
        <v>22</v>
      </c>
      <c r="L52" s="47">
        <v>3</v>
      </c>
      <c r="M52" s="47">
        <f>3*160</f>
        <v>480</v>
      </c>
      <c r="N52" s="48"/>
    </row>
    <row r="53" spans="2:14" x14ac:dyDescent="0.25">
      <c r="B53" s="41" t="s">
        <v>242</v>
      </c>
      <c r="C53" s="42" t="s">
        <v>18</v>
      </c>
      <c r="D53" s="43" t="s">
        <v>234</v>
      </c>
      <c r="E53" s="44" t="s">
        <v>243</v>
      </c>
      <c r="F53" s="45" t="s">
        <v>196</v>
      </c>
      <c r="G53" s="42" t="s">
        <v>18</v>
      </c>
      <c r="H53" s="43" t="s">
        <v>45</v>
      </c>
      <c r="I53" s="49" t="s">
        <v>93</v>
      </c>
      <c r="J53" s="71" t="s">
        <v>237</v>
      </c>
      <c r="K53" s="46" t="s">
        <v>22</v>
      </c>
      <c r="L53" s="47">
        <v>5</v>
      </c>
      <c r="M53" s="47">
        <f>5*35</f>
        <v>175</v>
      </c>
      <c r="N53" s="48"/>
    </row>
    <row r="54" spans="2:14" x14ac:dyDescent="0.25">
      <c r="B54" s="41" t="s">
        <v>242</v>
      </c>
      <c r="C54" s="42" t="s">
        <v>18</v>
      </c>
      <c r="D54" s="43" t="s">
        <v>234</v>
      </c>
      <c r="E54" s="44" t="s">
        <v>243</v>
      </c>
      <c r="F54" s="45" t="s">
        <v>197</v>
      </c>
      <c r="G54" s="42" t="s">
        <v>18</v>
      </c>
      <c r="H54" s="43" t="s">
        <v>94</v>
      </c>
      <c r="I54" s="49" t="s">
        <v>95</v>
      </c>
      <c r="J54" s="71" t="s">
        <v>238</v>
      </c>
      <c r="K54" s="46" t="s">
        <v>22</v>
      </c>
      <c r="L54" s="47">
        <v>1</v>
      </c>
      <c r="M54" s="47">
        <v>160</v>
      </c>
      <c r="N54" s="48"/>
    </row>
    <row r="55" spans="2:14" x14ac:dyDescent="0.25">
      <c r="B55" s="41" t="s">
        <v>242</v>
      </c>
      <c r="C55" s="42" t="s">
        <v>18</v>
      </c>
      <c r="D55" s="43" t="s">
        <v>234</v>
      </c>
      <c r="E55" s="44" t="s">
        <v>243</v>
      </c>
      <c r="F55" s="45" t="s">
        <v>152</v>
      </c>
      <c r="G55" s="42" t="s">
        <v>18</v>
      </c>
      <c r="H55" s="43" t="s">
        <v>143</v>
      </c>
      <c r="I55" s="49" t="s">
        <v>52</v>
      </c>
      <c r="J55" s="71" t="s">
        <v>240</v>
      </c>
      <c r="K55" s="46" t="s">
        <v>22</v>
      </c>
      <c r="L55" s="47">
        <v>2</v>
      </c>
      <c r="M55" s="47">
        <v>70</v>
      </c>
      <c r="N55" s="48"/>
    </row>
    <row r="56" spans="2:14" x14ac:dyDescent="0.25">
      <c r="B56" s="41" t="s">
        <v>242</v>
      </c>
      <c r="C56" s="42" t="s">
        <v>18</v>
      </c>
      <c r="D56" s="43" t="s">
        <v>234</v>
      </c>
      <c r="E56" s="44" t="s">
        <v>243</v>
      </c>
      <c r="F56" s="45" t="s">
        <v>198</v>
      </c>
      <c r="G56" s="42" t="s">
        <v>18</v>
      </c>
      <c r="H56" s="43" t="s">
        <v>20</v>
      </c>
      <c r="I56" s="49" t="s">
        <v>96</v>
      </c>
      <c r="J56" s="71" t="s">
        <v>238</v>
      </c>
      <c r="K56" s="46" t="s">
        <v>38</v>
      </c>
      <c r="L56" s="47">
        <v>5</v>
      </c>
      <c r="M56" s="47">
        <f>5*35</f>
        <v>175</v>
      </c>
      <c r="N56" s="48"/>
    </row>
    <row r="57" spans="2:14" x14ac:dyDescent="0.25">
      <c r="B57" s="41" t="s">
        <v>242</v>
      </c>
      <c r="C57" s="42" t="s">
        <v>18</v>
      </c>
      <c r="D57" s="43" t="s">
        <v>234</v>
      </c>
      <c r="E57" s="44" t="s">
        <v>243</v>
      </c>
      <c r="F57" s="45" t="s">
        <v>199</v>
      </c>
      <c r="G57" s="42" t="s">
        <v>232</v>
      </c>
      <c r="H57" s="43" t="s">
        <v>244</v>
      </c>
      <c r="I57" s="49" t="s">
        <v>61</v>
      </c>
      <c r="J57" s="71" t="s">
        <v>239</v>
      </c>
      <c r="K57" s="46" t="s">
        <v>22</v>
      </c>
      <c r="L57" s="47">
        <v>3</v>
      </c>
      <c r="M57" s="47">
        <f>3*160</f>
        <v>480</v>
      </c>
      <c r="N57" s="48"/>
    </row>
    <row r="58" spans="2:14" x14ac:dyDescent="0.25">
      <c r="B58" s="41" t="s">
        <v>242</v>
      </c>
      <c r="C58" s="42" t="s">
        <v>18</v>
      </c>
      <c r="D58" s="43" t="s">
        <v>234</v>
      </c>
      <c r="E58" s="44" t="s">
        <v>243</v>
      </c>
      <c r="F58" s="45" t="s">
        <v>200</v>
      </c>
      <c r="G58" s="42" t="s">
        <v>69</v>
      </c>
      <c r="H58" s="43" t="s">
        <v>51</v>
      </c>
      <c r="I58" s="49" t="s">
        <v>98</v>
      </c>
      <c r="J58" s="71" t="s">
        <v>239</v>
      </c>
      <c r="K58" s="46" t="s">
        <v>26</v>
      </c>
      <c r="L58" s="47">
        <v>6</v>
      </c>
      <c r="M58" s="47">
        <f>6*145</f>
        <v>870</v>
      </c>
      <c r="N58" s="48" t="s">
        <v>58</v>
      </c>
    </row>
    <row r="59" spans="2:14" x14ac:dyDescent="0.25">
      <c r="B59" s="41" t="s">
        <v>242</v>
      </c>
      <c r="C59" s="42" t="s">
        <v>18</v>
      </c>
      <c r="D59" s="43" t="s">
        <v>234</v>
      </c>
      <c r="E59" s="44" t="s">
        <v>243</v>
      </c>
      <c r="F59" s="45" t="s">
        <v>145</v>
      </c>
      <c r="G59" s="42" t="s">
        <v>232</v>
      </c>
      <c r="H59" s="43" t="s">
        <v>24</v>
      </c>
      <c r="I59" s="44" t="s">
        <v>25</v>
      </c>
      <c r="J59" s="71" t="s">
        <v>239</v>
      </c>
      <c r="K59" s="46" t="s">
        <v>22</v>
      </c>
      <c r="L59" s="47">
        <v>20</v>
      </c>
      <c r="M59" s="47">
        <f>20*35</f>
        <v>700</v>
      </c>
      <c r="N59" s="48"/>
    </row>
    <row r="60" spans="2:14" x14ac:dyDescent="0.25">
      <c r="B60" s="41" t="s">
        <v>242</v>
      </c>
      <c r="C60" s="42" t="s">
        <v>18</v>
      </c>
      <c r="D60" s="43" t="s">
        <v>234</v>
      </c>
      <c r="E60" s="44" t="s">
        <v>243</v>
      </c>
      <c r="F60" s="45" t="s">
        <v>201</v>
      </c>
      <c r="G60" s="42" t="s">
        <v>18</v>
      </c>
      <c r="H60" s="43" t="s">
        <v>36</v>
      </c>
      <c r="I60" s="49" t="s">
        <v>83</v>
      </c>
      <c r="J60" s="71" t="s">
        <v>240</v>
      </c>
      <c r="K60" s="46" t="s">
        <v>22</v>
      </c>
      <c r="L60" s="47">
        <v>7</v>
      </c>
      <c r="M60" s="47">
        <f>7*35</f>
        <v>245</v>
      </c>
      <c r="N60" s="48"/>
    </row>
    <row r="61" spans="2:14" x14ac:dyDescent="0.25">
      <c r="B61" s="41" t="s">
        <v>245</v>
      </c>
      <c r="C61" s="42" t="s">
        <v>18</v>
      </c>
      <c r="D61" s="43" t="s">
        <v>234</v>
      </c>
      <c r="E61" s="44" t="s">
        <v>246</v>
      </c>
      <c r="F61" s="45" t="s">
        <v>202</v>
      </c>
      <c r="G61" s="42" t="s">
        <v>138</v>
      </c>
      <c r="H61" s="43" t="s">
        <v>24</v>
      </c>
      <c r="I61" s="44" t="s">
        <v>57</v>
      </c>
      <c r="J61" s="71" t="s">
        <v>238</v>
      </c>
      <c r="K61" s="46" t="s">
        <v>26</v>
      </c>
      <c r="L61" s="47">
        <v>12</v>
      </c>
      <c r="M61" s="47">
        <f>12*135</f>
        <v>1620</v>
      </c>
      <c r="N61" s="48" t="s">
        <v>58</v>
      </c>
    </row>
    <row r="62" spans="2:14" x14ac:dyDescent="0.25">
      <c r="B62" s="41" t="s">
        <v>245</v>
      </c>
      <c r="C62" s="42" t="s">
        <v>18</v>
      </c>
      <c r="D62" s="43" t="s">
        <v>234</v>
      </c>
      <c r="E62" s="44" t="s">
        <v>246</v>
      </c>
      <c r="F62" s="45" t="s">
        <v>203</v>
      </c>
      <c r="G62" s="42" t="s">
        <v>18</v>
      </c>
      <c r="H62" s="43" t="s">
        <v>28</v>
      </c>
      <c r="I62" s="49" t="s">
        <v>29</v>
      </c>
      <c r="J62" s="71" t="s">
        <v>237</v>
      </c>
      <c r="K62" s="46" t="s">
        <v>22</v>
      </c>
      <c r="L62" s="47">
        <v>12</v>
      </c>
      <c r="M62" s="47">
        <f>12*130</f>
        <v>1560</v>
      </c>
      <c r="N62" s="48"/>
    </row>
    <row r="63" spans="2:14" x14ac:dyDescent="0.25">
      <c r="B63" s="41" t="s">
        <v>245</v>
      </c>
      <c r="C63" s="42" t="s">
        <v>18</v>
      </c>
      <c r="D63" s="43" t="s">
        <v>234</v>
      </c>
      <c r="E63" s="44" t="s">
        <v>246</v>
      </c>
      <c r="F63" s="45" t="s">
        <v>204</v>
      </c>
      <c r="G63" s="42" t="s">
        <v>18</v>
      </c>
      <c r="H63" s="43" t="s">
        <v>99</v>
      </c>
      <c r="I63" s="49" t="s">
        <v>100</v>
      </c>
      <c r="J63" s="71" t="s">
        <v>240</v>
      </c>
      <c r="K63" s="46" t="s">
        <v>30</v>
      </c>
      <c r="L63" s="47">
        <v>8</v>
      </c>
      <c r="M63" s="47">
        <f>8*50</f>
        <v>400</v>
      </c>
      <c r="N63" s="48"/>
    </row>
    <row r="64" spans="2:14" x14ac:dyDescent="0.25">
      <c r="B64" s="41" t="s">
        <v>245</v>
      </c>
      <c r="C64" s="42" t="s">
        <v>18</v>
      </c>
      <c r="D64" s="43" t="s">
        <v>234</v>
      </c>
      <c r="E64" s="44" t="s">
        <v>246</v>
      </c>
      <c r="F64" s="45" t="s">
        <v>145</v>
      </c>
      <c r="G64" s="42" t="s">
        <v>18</v>
      </c>
      <c r="H64" s="43" t="s">
        <v>20</v>
      </c>
      <c r="I64" s="49" t="s">
        <v>101</v>
      </c>
      <c r="J64" s="71" t="s">
        <v>238</v>
      </c>
      <c r="K64" s="46" t="s">
        <v>22</v>
      </c>
      <c r="L64" s="47">
        <v>10</v>
      </c>
      <c r="M64" s="47">
        <f>10*130</f>
        <v>1300</v>
      </c>
      <c r="N64" s="48"/>
    </row>
    <row r="65" spans="2:14" x14ac:dyDescent="0.25">
      <c r="B65" s="41" t="s">
        <v>245</v>
      </c>
      <c r="C65" s="42" t="s">
        <v>18</v>
      </c>
      <c r="D65" s="43" t="s">
        <v>234</v>
      </c>
      <c r="E65" s="44" t="s">
        <v>246</v>
      </c>
      <c r="F65" s="45" t="s">
        <v>205</v>
      </c>
      <c r="G65" s="42" t="s">
        <v>18</v>
      </c>
      <c r="H65" s="43" t="s">
        <v>64</v>
      </c>
      <c r="I65" s="49" t="s">
        <v>102</v>
      </c>
      <c r="J65" s="71" t="s">
        <v>238</v>
      </c>
      <c r="K65" s="46" t="s">
        <v>22</v>
      </c>
      <c r="L65" s="47">
        <v>8</v>
      </c>
      <c r="M65" s="47">
        <f>8*50</f>
        <v>400</v>
      </c>
      <c r="N65" s="48"/>
    </row>
    <row r="66" spans="2:14" x14ac:dyDescent="0.25">
      <c r="B66" s="41" t="s">
        <v>245</v>
      </c>
      <c r="C66" s="42" t="s">
        <v>18</v>
      </c>
      <c r="D66" s="43" t="s">
        <v>234</v>
      </c>
      <c r="E66" s="44" t="s">
        <v>246</v>
      </c>
      <c r="F66" s="45" t="s">
        <v>206</v>
      </c>
      <c r="G66" s="42" t="s">
        <v>18</v>
      </c>
      <c r="H66" s="43" t="s">
        <v>103</v>
      </c>
      <c r="I66" s="49" t="s">
        <v>104</v>
      </c>
      <c r="J66" s="71" t="s">
        <v>237</v>
      </c>
      <c r="K66" s="46" t="s">
        <v>22</v>
      </c>
      <c r="L66" s="47">
        <v>2</v>
      </c>
      <c r="M66" s="47">
        <v>260</v>
      </c>
      <c r="N66" s="48"/>
    </row>
    <row r="67" spans="2:14" x14ac:dyDescent="0.25">
      <c r="B67" s="41" t="s">
        <v>245</v>
      </c>
      <c r="C67" s="42" t="s">
        <v>18</v>
      </c>
      <c r="D67" s="43" t="s">
        <v>234</v>
      </c>
      <c r="E67" s="44" t="s">
        <v>246</v>
      </c>
      <c r="F67" s="45" t="s">
        <v>207</v>
      </c>
      <c r="G67" s="42" t="s">
        <v>42</v>
      </c>
      <c r="H67" s="43" t="s">
        <v>24</v>
      </c>
      <c r="I67" s="49" t="s">
        <v>43</v>
      </c>
      <c r="J67" s="71" t="s">
        <v>240</v>
      </c>
      <c r="K67" s="46" t="s">
        <v>26</v>
      </c>
      <c r="L67" s="47">
        <v>3</v>
      </c>
      <c r="M67" s="47">
        <f>3*135</f>
        <v>405</v>
      </c>
      <c r="N67" s="48" t="s">
        <v>58</v>
      </c>
    </row>
    <row r="68" spans="2:14" x14ac:dyDescent="0.25">
      <c r="B68" s="41" t="s">
        <v>245</v>
      </c>
      <c r="C68" s="42" t="s">
        <v>18</v>
      </c>
      <c r="D68" s="43" t="s">
        <v>234</v>
      </c>
      <c r="E68" s="44" t="s">
        <v>246</v>
      </c>
      <c r="F68" s="45" t="s">
        <v>158</v>
      </c>
      <c r="G68" s="42" t="s">
        <v>18</v>
      </c>
      <c r="H68" s="43" t="s">
        <v>39</v>
      </c>
      <c r="I68" s="49" t="s">
        <v>105</v>
      </c>
      <c r="J68" s="71" t="s">
        <v>240</v>
      </c>
      <c r="K68" s="46" t="s">
        <v>22</v>
      </c>
      <c r="L68" s="47">
        <v>9</v>
      </c>
      <c r="M68" s="47">
        <f>9*130</f>
        <v>1170</v>
      </c>
      <c r="N68" s="48"/>
    </row>
    <row r="69" spans="2:14" x14ac:dyDescent="0.25">
      <c r="B69" s="41" t="s">
        <v>245</v>
      </c>
      <c r="C69" s="42" t="s">
        <v>18</v>
      </c>
      <c r="D69" s="43" t="s">
        <v>234</v>
      </c>
      <c r="E69" s="44" t="s">
        <v>246</v>
      </c>
      <c r="F69" s="45" t="s">
        <v>208</v>
      </c>
      <c r="G69" s="42" t="s">
        <v>18</v>
      </c>
      <c r="H69" s="43" t="s">
        <v>72</v>
      </c>
      <c r="I69" s="49" t="s">
        <v>106</v>
      </c>
      <c r="J69" s="71" t="s">
        <v>238</v>
      </c>
      <c r="K69" s="46" t="s">
        <v>22</v>
      </c>
      <c r="L69" s="47">
        <v>4</v>
      </c>
      <c r="M69" s="47">
        <f>4*135</f>
        <v>540</v>
      </c>
      <c r="N69" s="48" t="s">
        <v>58</v>
      </c>
    </row>
    <row r="70" spans="2:14" x14ac:dyDescent="0.25">
      <c r="B70" s="41" t="s">
        <v>245</v>
      </c>
      <c r="C70" s="42" t="s">
        <v>18</v>
      </c>
      <c r="D70" s="43" t="s">
        <v>234</v>
      </c>
      <c r="E70" s="44" t="s">
        <v>246</v>
      </c>
      <c r="F70" s="45" t="s">
        <v>145</v>
      </c>
      <c r="G70" s="42" t="s">
        <v>18</v>
      </c>
      <c r="H70" s="43" t="s">
        <v>97</v>
      </c>
      <c r="I70" s="49" t="s">
        <v>107</v>
      </c>
      <c r="J70" s="71" t="s">
        <v>237</v>
      </c>
      <c r="K70" s="46" t="s">
        <v>22</v>
      </c>
      <c r="L70" s="47">
        <v>15</v>
      </c>
      <c r="M70" s="47">
        <f>15*50</f>
        <v>750</v>
      </c>
      <c r="N70" s="48"/>
    </row>
    <row r="71" spans="2:14" x14ac:dyDescent="0.25">
      <c r="B71" s="41" t="s">
        <v>245</v>
      </c>
      <c r="C71" s="42" t="s">
        <v>18</v>
      </c>
      <c r="D71" s="43" t="s">
        <v>234</v>
      </c>
      <c r="E71" s="44" t="s">
        <v>246</v>
      </c>
      <c r="F71" s="45" t="s">
        <v>209</v>
      </c>
      <c r="G71" s="42" t="s">
        <v>18</v>
      </c>
      <c r="H71" s="43" t="s">
        <v>74</v>
      </c>
      <c r="I71" s="49" t="s">
        <v>75</v>
      </c>
      <c r="J71" s="71" t="s">
        <v>239</v>
      </c>
      <c r="K71" s="46" t="s">
        <v>22</v>
      </c>
      <c r="L71" s="47">
        <v>2</v>
      </c>
      <c r="M71" s="47">
        <f>2*135</f>
        <v>270</v>
      </c>
      <c r="N71" s="48" t="s">
        <v>58</v>
      </c>
    </row>
    <row r="72" spans="2:14" x14ac:dyDescent="0.25">
      <c r="B72" s="41" t="s">
        <v>245</v>
      </c>
      <c r="C72" s="42" t="s">
        <v>18</v>
      </c>
      <c r="D72" s="43" t="s">
        <v>234</v>
      </c>
      <c r="E72" s="44" t="s">
        <v>246</v>
      </c>
      <c r="F72" s="45" t="s">
        <v>153</v>
      </c>
      <c r="G72" s="42" t="s">
        <v>18</v>
      </c>
      <c r="H72" s="43" t="s">
        <v>24</v>
      </c>
      <c r="I72" s="44" t="s">
        <v>31</v>
      </c>
      <c r="J72" s="71" t="s">
        <v>240</v>
      </c>
      <c r="K72" s="46" t="s">
        <v>22</v>
      </c>
      <c r="L72" s="47">
        <v>25</v>
      </c>
      <c r="M72" s="47">
        <f>25*50</f>
        <v>1250</v>
      </c>
      <c r="N72" s="48"/>
    </row>
    <row r="73" spans="2:14" x14ac:dyDescent="0.25">
      <c r="B73" s="41" t="s">
        <v>245</v>
      </c>
      <c r="C73" s="42" t="s">
        <v>18</v>
      </c>
      <c r="D73" s="43" t="s">
        <v>234</v>
      </c>
      <c r="E73" s="44" t="s">
        <v>246</v>
      </c>
      <c r="F73" s="45" t="s">
        <v>210</v>
      </c>
      <c r="G73" s="42" t="s">
        <v>18</v>
      </c>
      <c r="H73" s="43" t="s">
        <v>53</v>
      </c>
      <c r="I73" s="49" t="s">
        <v>109</v>
      </c>
      <c r="J73" s="71" t="s">
        <v>237</v>
      </c>
      <c r="K73" s="46" t="s">
        <v>22</v>
      </c>
      <c r="L73" s="47">
        <v>30</v>
      </c>
      <c r="M73" s="47">
        <f>30*50</f>
        <v>1500</v>
      </c>
      <c r="N73" s="48"/>
    </row>
    <row r="74" spans="2:14" x14ac:dyDescent="0.25">
      <c r="B74" s="41" t="s">
        <v>245</v>
      </c>
      <c r="C74" s="42" t="s">
        <v>18</v>
      </c>
      <c r="D74" s="43" t="s">
        <v>234</v>
      </c>
      <c r="E74" s="44" t="s">
        <v>246</v>
      </c>
      <c r="F74" s="45" t="s">
        <v>211</v>
      </c>
      <c r="G74" s="42" t="s">
        <v>110</v>
      </c>
      <c r="H74" s="43" t="s">
        <v>24</v>
      </c>
      <c r="I74" s="49" t="s">
        <v>111</v>
      </c>
      <c r="J74" s="71" t="s">
        <v>238</v>
      </c>
      <c r="K74" s="46" t="s">
        <v>26</v>
      </c>
      <c r="L74" s="47">
        <v>20</v>
      </c>
      <c r="M74" s="47">
        <f>20*50</f>
        <v>1000</v>
      </c>
      <c r="N74" s="48"/>
    </row>
    <row r="75" spans="2:14" x14ac:dyDescent="0.25">
      <c r="B75" s="41" t="s">
        <v>245</v>
      </c>
      <c r="C75" s="42" t="s">
        <v>18</v>
      </c>
      <c r="D75" s="43" t="s">
        <v>234</v>
      </c>
      <c r="E75" s="44" t="s">
        <v>246</v>
      </c>
      <c r="F75" s="45" t="s">
        <v>212</v>
      </c>
      <c r="G75" s="42" t="s">
        <v>18</v>
      </c>
      <c r="H75" s="43" t="s">
        <v>112</v>
      </c>
      <c r="I75" s="49" t="s">
        <v>113</v>
      </c>
      <c r="J75" s="71" t="s">
        <v>237</v>
      </c>
      <c r="K75" s="46" t="s">
        <v>30</v>
      </c>
      <c r="L75" s="47">
        <v>3</v>
      </c>
      <c r="M75" s="47">
        <f>3*135</f>
        <v>405</v>
      </c>
      <c r="N75" s="48" t="s">
        <v>58</v>
      </c>
    </row>
    <row r="76" spans="2:14" x14ac:dyDescent="0.25">
      <c r="B76" s="41" t="s">
        <v>245</v>
      </c>
      <c r="C76" s="42" t="s">
        <v>18</v>
      </c>
      <c r="D76" s="43" t="s">
        <v>234</v>
      </c>
      <c r="E76" s="44" t="s">
        <v>246</v>
      </c>
      <c r="F76" s="45" t="s">
        <v>213</v>
      </c>
      <c r="G76" s="42" t="s">
        <v>18</v>
      </c>
      <c r="H76" s="43" t="s">
        <v>114</v>
      </c>
      <c r="I76" s="49" t="s">
        <v>115</v>
      </c>
      <c r="J76" s="71" t="s">
        <v>237</v>
      </c>
      <c r="K76" s="46" t="s">
        <v>30</v>
      </c>
      <c r="L76" s="47">
        <v>11</v>
      </c>
      <c r="M76" s="47">
        <f>11*50</f>
        <v>550</v>
      </c>
      <c r="N76" s="48"/>
    </row>
    <row r="77" spans="2:14" x14ac:dyDescent="0.25">
      <c r="B77" s="41" t="s">
        <v>245</v>
      </c>
      <c r="C77" s="42" t="s">
        <v>18</v>
      </c>
      <c r="D77" s="43" t="s">
        <v>234</v>
      </c>
      <c r="E77" s="44" t="s">
        <v>246</v>
      </c>
      <c r="F77" s="45" t="s">
        <v>214</v>
      </c>
      <c r="G77" s="42" t="s">
        <v>18</v>
      </c>
      <c r="H77" s="43" t="s">
        <v>54</v>
      </c>
      <c r="I77" s="49" t="s">
        <v>116</v>
      </c>
      <c r="J77" s="71" t="s">
        <v>237</v>
      </c>
      <c r="K77" s="46" t="s">
        <v>22</v>
      </c>
      <c r="L77" s="47">
        <v>1</v>
      </c>
      <c r="M77" s="47">
        <v>130</v>
      </c>
      <c r="N77" s="48"/>
    </row>
    <row r="78" spans="2:14" x14ac:dyDescent="0.25">
      <c r="B78" s="41" t="s">
        <v>245</v>
      </c>
      <c r="C78" s="42" t="s">
        <v>18</v>
      </c>
      <c r="D78" s="43" t="s">
        <v>234</v>
      </c>
      <c r="E78" s="44" t="s">
        <v>246</v>
      </c>
      <c r="F78" s="45" t="s">
        <v>215</v>
      </c>
      <c r="G78" s="42" t="s">
        <v>232</v>
      </c>
      <c r="H78" s="43" t="s">
        <v>51</v>
      </c>
      <c r="I78" s="49" t="s">
        <v>61</v>
      </c>
      <c r="J78" s="71" t="s">
        <v>239</v>
      </c>
      <c r="K78" s="46" t="s">
        <v>26</v>
      </c>
      <c r="L78" s="47">
        <v>10</v>
      </c>
      <c r="M78" s="47">
        <v>500</v>
      </c>
      <c r="N78" s="48"/>
    </row>
    <row r="79" spans="2:14" x14ac:dyDescent="0.25">
      <c r="B79" s="41" t="s">
        <v>245</v>
      </c>
      <c r="C79" s="42" t="s">
        <v>18</v>
      </c>
      <c r="D79" s="43" t="s">
        <v>234</v>
      </c>
      <c r="E79" s="44" t="s">
        <v>246</v>
      </c>
      <c r="F79" s="45" t="s">
        <v>216</v>
      </c>
      <c r="G79" s="42" t="s">
        <v>18</v>
      </c>
      <c r="H79" s="43" t="s">
        <v>85</v>
      </c>
      <c r="I79" s="49" t="s">
        <v>117</v>
      </c>
      <c r="J79" s="71" t="s">
        <v>240</v>
      </c>
      <c r="K79" s="46" t="s">
        <v>22</v>
      </c>
      <c r="L79" s="47">
        <v>2</v>
      </c>
      <c r="M79" s="47">
        <f>2*135</f>
        <v>270</v>
      </c>
      <c r="N79" s="48" t="s">
        <v>58</v>
      </c>
    </row>
    <row r="80" spans="2:14" x14ac:dyDescent="0.25">
      <c r="B80" s="41" t="s">
        <v>245</v>
      </c>
      <c r="C80" s="42" t="s">
        <v>18</v>
      </c>
      <c r="D80" s="43" t="s">
        <v>234</v>
      </c>
      <c r="E80" s="44" t="s">
        <v>246</v>
      </c>
      <c r="F80" s="45" t="s">
        <v>145</v>
      </c>
      <c r="G80" s="42" t="s">
        <v>18</v>
      </c>
      <c r="H80" s="43" t="s">
        <v>99</v>
      </c>
      <c r="I80" s="49" t="s">
        <v>100</v>
      </c>
      <c r="J80" s="71" t="s">
        <v>240</v>
      </c>
      <c r="K80" s="46" t="s">
        <v>22</v>
      </c>
      <c r="L80" s="47">
        <v>27</v>
      </c>
      <c r="M80" s="47">
        <f>27*50</f>
        <v>1350</v>
      </c>
      <c r="N80" s="48"/>
    </row>
    <row r="81" spans="2:14" x14ac:dyDescent="0.25">
      <c r="B81" s="41" t="s">
        <v>245</v>
      </c>
      <c r="C81" s="42" t="s">
        <v>18</v>
      </c>
      <c r="D81" s="43" t="s">
        <v>234</v>
      </c>
      <c r="E81" s="44" t="s">
        <v>246</v>
      </c>
      <c r="F81" s="45" t="s">
        <v>217</v>
      </c>
      <c r="G81" s="42" t="s">
        <v>18</v>
      </c>
      <c r="H81" s="43" t="s">
        <v>118</v>
      </c>
      <c r="I81" s="49" t="s">
        <v>119</v>
      </c>
      <c r="J81" s="71" t="s">
        <v>238</v>
      </c>
      <c r="K81" s="46" t="s">
        <v>22</v>
      </c>
      <c r="L81" s="47">
        <v>9</v>
      </c>
      <c r="M81" s="47">
        <f>9*130</f>
        <v>1170</v>
      </c>
      <c r="N81" s="48"/>
    </row>
    <row r="82" spans="2:14" x14ac:dyDescent="0.25">
      <c r="B82" s="41" t="s">
        <v>245</v>
      </c>
      <c r="C82" s="42" t="s">
        <v>18</v>
      </c>
      <c r="D82" s="43" t="s">
        <v>234</v>
      </c>
      <c r="E82" s="44" t="s">
        <v>246</v>
      </c>
      <c r="F82" s="45" t="s">
        <v>145</v>
      </c>
      <c r="G82" s="42" t="s">
        <v>18</v>
      </c>
      <c r="H82" s="43" t="s">
        <v>24</v>
      </c>
      <c r="I82" s="49" t="s">
        <v>127</v>
      </c>
      <c r="J82" s="71" t="s">
        <v>240</v>
      </c>
      <c r="K82" s="46" t="s">
        <v>22</v>
      </c>
      <c r="L82" s="47">
        <v>1</v>
      </c>
      <c r="M82" s="47">
        <v>130</v>
      </c>
      <c r="N82" s="48"/>
    </row>
    <row r="83" spans="2:14" x14ac:dyDescent="0.25">
      <c r="B83" s="41" t="s">
        <v>245</v>
      </c>
      <c r="C83" s="42" t="s">
        <v>18</v>
      </c>
      <c r="D83" s="43" t="s">
        <v>234</v>
      </c>
      <c r="E83" s="44" t="s">
        <v>246</v>
      </c>
      <c r="F83" s="45" t="s">
        <v>154</v>
      </c>
      <c r="G83" s="42" t="s">
        <v>232</v>
      </c>
      <c r="H83" s="43" t="s">
        <v>24</v>
      </c>
      <c r="I83" s="49" t="s">
        <v>25</v>
      </c>
      <c r="J83" s="71" t="s">
        <v>239</v>
      </c>
      <c r="K83" s="46" t="s">
        <v>22</v>
      </c>
      <c r="L83" s="47">
        <v>1</v>
      </c>
      <c r="M83" s="47">
        <v>130</v>
      </c>
      <c r="N83" s="48"/>
    </row>
    <row r="84" spans="2:14" x14ac:dyDescent="0.25">
      <c r="B84" s="41" t="s">
        <v>245</v>
      </c>
      <c r="C84" s="42" t="s">
        <v>18</v>
      </c>
      <c r="D84" s="43" t="s">
        <v>234</v>
      </c>
      <c r="E84" s="44" t="s">
        <v>246</v>
      </c>
      <c r="F84" s="45" t="s">
        <v>218</v>
      </c>
      <c r="G84" s="42" t="s">
        <v>88</v>
      </c>
      <c r="H84" s="43" t="s">
        <v>51</v>
      </c>
      <c r="I84" s="49" t="s">
        <v>120</v>
      </c>
      <c r="J84" s="71" t="s">
        <v>240</v>
      </c>
      <c r="K84" s="46" t="s">
        <v>26</v>
      </c>
      <c r="L84" s="47">
        <v>9</v>
      </c>
      <c r="M84" s="47">
        <f>9*50</f>
        <v>450</v>
      </c>
      <c r="N84" s="48"/>
    </row>
    <row r="85" spans="2:14" x14ac:dyDescent="0.25">
      <c r="B85" s="41" t="s">
        <v>245</v>
      </c>
      <c r="C85" s="42" t="s">
        <v>18</v>
      </c>
      <c r="D85" s="43" t="s">
        <v>234</v>
      </c>
      <c r="E85" s="44" t="s">
        <v>246</v>
      </c>
      <c r="F85" s="45" t="s">
        <v>219</v>
      </c>
      <c r="G85" s="42" t="s">
        <v>18</v>
      </c>
      <c r="H85" s="43" t="s">
        <v>103</v>
      </c>
      <c r="I85" s="49" t="s">
        <v>121</v>
      </c>
      <c r="J85" s="71" t="s">
        <v>237</v>
      </c>
      <c r="K85" s="46" t="s">
        <v>22</v>
      </c>
      <c r="L85" s="47">
        <v>6</v>
      </c>
      <c r="M85" s="47">
        <f>6*50</f>
        <v>300</v>
      </c>
      <c r="N85" s="48"/>
    </row>
    <row r="86" spans="2:14" x14ac:dyDescent="0.25">
      <c r="B86" s="41" t="s">
        <v>245</v>
      </c>
      <c r="C86" s="42" t="s">
        <v>18</v>
      </c>
      <c r="D86" s="43" t="s">
        <v>234</v>
      </c>
      <c r="E86" s="44" t="s">
        <v>246</v>
      </c>
      <c r="F86" s="45" t="s">
        <v>220</v>
      </c>
      <c r="G86" s="42" t="s">
        <v>18</v>
      </c>
      <c r="H86" s="43" t="s">
        <v>32</v>
      </c>
      <c r="I86" s="49" t="s">
        <v>122</v>
      </c>
      <c r="J86" s="71" t="s">
        <v>237</v>
      </c>
      <c r="K86" s="46" t="s">
        <v>22</v>
      </c>
      <c r="L86" s="47">
        <v>9</v>
      </c>
      <c r="M86" s="47">
        <f>9*50</f>
        <v>450</v>
      </c>
      <c r="N86" s="48"/>
    </row>
    <row r="87" spans="2:14" x14ac:dyDescent="0.25">
      <c r="B87" s="41" t="s">
        <v>245</v>
      </c>
      <c r="C87" s="42" t="s">
        <v>18</v>
      </c>
      <c r="D87" s="43" t="s">
        <v>234</v>
      </c>
      <c r="E87" s="44" t="s">
        <v>246</v>
      </c>
      <c r="F87" s="45" t="s">
        <v>155</v>
      </c>
      <c r="G87" s="42" t="s">
        <v>18</v>
      </c>
      <c r="H87" s="43" t="s">
        <v>19</v>
      </c>
      <c r="I87" s="49" t="s">
        <v>123</v>
      </c>
      <c r="J87" s="71" t="s">
        <v>240</v>
      </c>
      <c r="K87" s="46" t="s">
        <v>22</v>
      </c>
      <c r="L87" s="47">
        <v>10</v>
      </c>
      <c r="M87" s="47">
        <f>10*135</f>
        <v>1350</v>
      </c>
      <c r="N87" s="48" t="s">
        <v>58</v>
      </c>
    </row>
    <row r="88" spans="2:14" x14ac:dyDescent="0.25">
      <c r="B88" s="41" t="s">
        <v>245</v>
      </c>
      <c r="C88" s="42" t="s">
        <v>18</v>
      </c>
      <c r="D88" s="43" t="s">
        <v>234</v>
      </c>
      <c r="E88" s="44" t="s">
        <v>246</v>
      </c>
      <c r="F88" s="45" t="s">
        <v>221</v>
      </c>
      <c r="G88" s="42" t="s">
        <v>18</v>
      </c>
      <c r="H88" s="43" t="s">
        <v>124</v>
      </c>
      <c r="I88" s="49" t="s">
        <v>125</v>
      </c>
      <c r="J88" s="71" t="s">
        <v>237</v>
      </c>
      <c r="K88" s="46" t="s">
        <v>22</v>
      </c>
      <c r="L88" s="47">
        <v>4</v>
      </c>
      <c r="M88" s="47">
        <f>4*135</f>
        <v>540</v>
      </c>
      <c r="N88" s="48" t="s">
        <v>58</v>
      </c>
    </row>
    <row r="89" spans="2:14" x14ac:dyDescent="0.25">
      <c r="B89" s="41" t="s">
        <v>245</v>
      </c>
      <c r="C89" s="42" t="s">
        <v>18</v>
      </c>
      <c r="D89" s="43" t="s">
        <v>234</v>
      </c>
      <c r="E89" s="44" t="s">
        <v>246</v>
      </c>
      <c r="F89" s="45" t="s">
        <v>222</v>
      </c>
      <c r="G89" s="42" t="s">
        <v>138</v>
      </c>
      <c r="H89" s="43" t="s">
        <v>59</v>
      </c>
      <c r="I89" s="49" t="s">
        <v>71</v>
      </c>
      <c r="J89" s="71" t="s">
        <v>238</v>
      </c>
      <c r="K89" s="46" t="s">
        <v>26</v>
      </c>
      <c r="L89" s="47">
        <v>5</v>
      </c>
      <c r="M89" s="47">
        <f>5*135</f>
        <v>675</v>
      </c>
      <c r="N89" s="48" t="s">
        <v>58</v>
      </c>
    </row>
    <row r="90" spans="2:14" x14ac:dyDescent="0.25">
      <c r="B90" s="41" t="s">
        <v>245</v>
      </c>
      <c r="C90" s="42" t="s">
        <v>18</v>
      </c>
      <c r="D90" s="43" t="s">
        <v>234</v>
      </c>
      <c r="E90" s="44" t="s">
        <v>246</v>
      </c>
      <c r="F90" s="45" t="s">
        <v>223</v>
      </c>
      <c r="G90" s="42" t="s">
        <v>18</v>
      </c>
      <c r="H90" s="43" t="s">
        <v>76</v>
      </c>
      <c r="I90" s="49" t="s">
        <v>126</v>
      </c>
      <c r="J90" s="71" t="s">
        <v>240</v>
      </c>
      <c r="K90" s="46" t="s">
        <v>22</v>
      </c>
      <c r="L90" s="47">
        <v>10</v>
      </c>
      <c r="M90" s="47">
        <v>500</v>
      </c>
      <c r="N90" s="48"/>
    </row>
    <row r="91" spans="2:14" x14ac:dyDescent="0.25">
      <c r="B91" s="41" t="s">
        <v>245</v>
      </c>
      <c r="C91" s="42" t="s">
        <v>18</v>
      </c>
      <c r="D91" s="43" t="s">
        <v>234</v>
      </c>
      <c r="E91" s="44" t="s">
        <v>246</v>
      </c>
      <c r="F91" s="45" t="s">
        <v>156</v>
      </c>
      <c r="G91" s="42" t="s">
        <v>18</v>
      </c>
      <c r="H91" s="43" t="s">
        <v>34</v>
      </c>
      <c r="I91" s="49" t="s">
        <v>35</v>
      </c>
      <c r="J91" s="71" t="s">
        <v>240</v>
      </c>
      <c r="K91" s="46" t="s">
        <v>22</v>
      </c>
      <c r="L91" s="47">
        <v>12</v>
      </c>
      <c r="M91" s="47">
        <f>12*50</f>
        <v>600</v>
      </c>
      <c r="N91" s="48"/>
    </row>
    <row r="92" spans="2:14" x14ac:dyDescent="0.25">
      <c r="B92" s="41" t="s">
        <v>245</v>
      </c>
      <c r="C92" s="42" t="s">
        <v>18</v>
      </c>
      <c r="D92" s="43" t="s">
        <v>234</v>
      </c>
      <c r="E92" s="44" t="s">
        <v>246</v>
      </c>
      <c r="F92" s="45" t="s">
        <v>224</v>
      </c>
      <c r="G92" s="42" t="s">
        <v>18</v>
      </c>
      <c r="H92" s="43" t="s">
        <v>28</v>
      </c>
      <c r="I92" s="49" t="s">
        <v>29</v>
      </c>
      <c r="J92" s="71" t="s">
        <v>237</v>
      </c>
      <c r="K92" s="46" t="s">
        <v>30</v>
      </c>
      <c r="L92" s="47">
        <v>6</v>
      </c>
      <c r="M92" s="47">
        <f>6*50</f>
        <v>300</v>
      </c>
      <c r="N92" s="48"/>
    </row>
    <row r="93" spans="2:14" x14ac:dyDescent="0.25">
      <c r="B93" s="41" t="s">
        <v>245</v>
      </c>
      <c r="C93" s="42" t="s">
        <v>18</v>
      </c>
      <c r="D93" s="43" t="s">
        <v>234</v>
      </c>
      <c r="E93" s="44" t="s">
        <v>246</v>
      </c>
      <c r="F93" s="45" t="s">
        <v>225</v>
      </c>
      <c r="G93" s="42" t="s">
        <v>18</v>
      </c>
      <c r="H93" s="43" t="s">
        <v>72</v>
      </c>
      <c r="I93" s="49" t="s">
        <v>128</v>
      </c>
      <c r="J93" s="71" t="s">
        <v>238</v>
      </c>
      <c r="K93" s="46" t="s">
        <v>30</v>
      </c>
      <c r="L93" s="47">
        <v>25</v>
      </c>
      <c r="M93" s="47">
        <f>25*50</f>
        <v>1250</v>
      </c>
      <c r="N93" s="48"/>
    </row>
    <row r="94" spans="2:14" x14ac:dyDescent="0.25">
      <c r="B94" s="41" t="s">
        <v>245</v>
      </c>
      <c r="C94" s="42" t="s">
        <v>18</v>
      </c>
      <c r="D94" s="43" t="s">
        <v>234</v>
      </c>
      <c r="E94" s="44" t="s">
        <v>246</v>
      </c>
      <c r="F94" s="45" t="s">
        <v>226</v>
      </c>
      <c r="G94" s="42" t="s">
        <v>18</v>
      </c>
      <c r="H94" s="43" t="s">
        <v>86</v>
      </c>
      <c r="I94" s="49" t="s">
        <v>129</v>
      </c>
      <c r="J94" s="71" t="s">
        <v>237</v>
      </c>
      <c r="K94" s="46" t="s">
        <v>22</v>
      </c>
      <c r="L94" s="47">
        <v>15</v>
      </c>
      <c r="M94" s="47">
        <f>15*50</f>
        <v>750</v>
      </c>
      <c r="N94" s="48"/>
    </row>
    <row r="95" spans="2:14" x14ac:dyDescent="0.25">
      <c r="B95" s="41" t="s">
        <v>245</v>
      </c>
      <c r="C95" s="42" t="s">
        <v>18</v>
      </c>
      <c r="D95" s="43" t="s">
        <v>234</v>
      </c>
      <c r="E95" s="44" t="s">
        <v>246</v>
      </c>
      <c r="F95" s="45" t="s">
        <v>227</v>
      </c>
      <c r="G95" s="42" t="s">
        <v>18</v>
      </c>
      <c r="H95" s="43" t="s">
        <v>130</v>
      </c>
      <c r="I95" s="49" t="s">
        <v>131</v>
      </c>
      <c r="J95" s="71" t="s">
        <v>237</v>
      </c>
      <c r="K95" s="46" t="s">
        <v>22</v>
      </c>
      <c r="L95" s="47">
        <v>2</v>
      </c>
      <c r="M95" s="47">
        <f>2*50</f>
        <v>100</v>
      </c>
      <c r="N95" s="48"/>
    </row>
    <row r="96" spans="2:14" x14ac:dyDescent="0.25">
      <c r="B96" s="41" t="s">
        <v>245</v>
      </c>
      <c r="C96" s="42" t="s">
        <v>18</v>
      </c>
      <c r="D96" s="43" t="s">
        <v>234</v>
      </c>
      <c r="E96" s="44" t="s">
        <v>246</v>
      </c>
      <c r="F96" s="45" t="s">
        <v>145</v>
      </c>
      <c r="G96" s="42" t="s">
        <v>18</v>
      </c>
      <c r="H96" s="43" t="s">
        <v>97</v>
      </c>
      <c r="I96" s="49" t="s">
        <v>107</v>
      </c>
      <c r="J96" s="71" t="s">
        <v>237</v>
      </c>
      <c r="K96" s="46" t="s">
        <v>22</v>
      </c>
      <c r="L96" s="47">
        <v>1</v>
      </c>
      <c r="M96" s="47">
        <v>130</v>
      </c>
      <c r="N96" s="48"/>
    </row>
    <row r="97" spans="2:14" x14ac:dyDescent="0.25">
      <c r="B97" s="41" t="s">
        <v>245</v>
      </c>
      <c r="C97" s="42" t="s">
        <v>18</v>
      </c>
      <c r="D97" s="43" t="s">
        <v>234</v>
      </c>
      <c r="E97" s="44" t="s">
        <v>246</v>
      </c>
      <c r="F97" s="45" t="s">
        <v>157</v>
      </c>
      <c r="G97" s="42" t="s">
        <v>18</v>
      </c>
      <c r="H97" s="43" t="s">
        <v>24</v>
      </c>
      <c r="I97" s="49" t="s">
        <v>142</v>
      </c>
      <c r="J97" s="71" t="s">
        <v>240</v>
      </c>
      <c r="K97" s="46" t="s">
        <v>22</v>
      </c>
      <c r="L97" s="47">
        <v>8</v>
      </c>
      <c r="M97" s="47">
        <f>8*50</f>
        <v>400</v>
      </c>
      <c r="N97" s="48"/>
    </row>
    <row r="98" spans="2:14" x14ac:dyDescent="0.25">
      <c r="B98" s="41" t="s">
        <v>245</v>
      </c>
      <c r="C98" s="42" t="s">
        <v>18</v>
      </c>
      <c r="D98" s="43" t="s">
        <v>234</v>
      </c>
      <c r="E98" s="44" t="s">
        <v>246</v>
      </c>
      <c r="F98" s="45" t="s">
        <v>228</v>
      </c>
      <c r="G98" s="42" t="s">
        <v>18</v>
      </c>
      <c r="H98" s="43" t="s">
        <v>132</v>
      </c>
      <c r="I98" s="49" t="s">
        <v>133</v>
      </c>
      <c r="J98" s="71" t="s">
        <v>237</v>
      </c>
      <c r="K98" s="46" t="s">
        <v>22</v>
      </c>
      <c r="L98" s="47">
        <v>3</v>
      </c>
      <c r="M98" s="47">
        <f>3*50</f>
        <v>150</v>
      </c>
      <c r="N98" s="48"/>
    </row>
    <row r="99" spans="2:14" x14ac:dyDescent="0.25">
      <c r="B99" s="41" t="s">
        <v>245</v>
      </c>
      <c r="C99" s="42" t="s">
        <v>18</v>
      </c>
      <c r="D99" s="43" t="s">
        <v>234</v>
      </c>
      <c r="E99" s="44" t="s">
        <v>246</v>
      </c>
      <c r="F99" s="45" t="s">
        <v>229</v>
      </c>
      <c r="G99" s="42" t="s">
        <v>18</v>
      </c>
      <c r="H99" s="43" t="s">
        <v>41</v>
      </c>
      <c r="I99" s="49" t="s">
        <v>134</v>
      </c>
      <c r="J99" s="71" t="s">
        <v>237</v>
      </c>
      <c r="K99" s="46" t="s">
        <v>30</v>
      </c>
      <c r="L99" s="47">
        <v>2</v>
      </c>
      <c r="M99" s="47">
        <v>100</v>
      </c>
      <c r="N99" s="48"/>
    </row>
    <row r="100" spans="2:14" x14ac:dyDescent="0.25">
      <c r="B100" s="41" t="s">
        <v>245</v>
      </c>
      <c r="C100" s="42" t="s">
        <v>18</v>
      </c>
      <c r="D100" s="43" t="s">
        <v>234</v>
      </c>
      <c r="E100" s="44" t="s">
        <v>246</v>
      </c>
      <c r="F100" s="45" t="s">
        <v>230</v>
      </c>
      <c r="G100" s="42" t="s">
        <v>42</v>
      </c>
      <c r="H100" s="43" t="s">
        <v>85</v>
      </c>
      <c r="I100" s="44" t="s">
        <v>135</v>
      </c>
      <c r="J100" s="70" t="s">
        <v>240</v>
      </c>
      <c r="K100" s="46" t="s">
        <v>26</v>
      </c>
      <c r="L100" s="47">
        <v>7</v>
      </c>
      <c r="M100" s="47">
        <f>7*50</f>
        <v>350</v>
      </c>
      <c r="N100" s="48"/>
    </row>
    <row r="101" spans="2:14" x14ac:dyDescent="0.25">
      <c r="B101" s="41" t="s">
        <v>245</v>
      </c>
      <c r="C101" s="42" t="s">
        <v>18</v>
      </c>
      <c r="D101" s="43" t="s">
        <v>234</v>
      </c>
      <c r="E101" s="44" t="s">
        <v>246</v>
      </c>
      <c r="F101" s="45" t="s">
        <v>231</v>
      </c>
      <c r="G101" s="42" t="s">
        <v>18</v>
      </c>
      <c r="H101" s="43" t="s">
        <v>85</v>
      </c>
      <c r="I101" s="44" t="s">
        <v>136</v>
      </c>
      <c r="J101" s="70" t="s">
        <v>240</v>
      </c>
      <c r="K101" s="46" t="s">
        <v>22</v>
      </c>
      <c r="L101" s="47">
        <v>4</v>
      </c>
      <c r="M101" s="47">
        <f>4*50</f>
        <v>200</v>
      </c>
      <c r="N101" s="48"/>
    </row>
    <row r="102" spans="2:14" x14ac:dyDescent="0.25">
      <c r="B102" s="41" t="s">
        <v>245</v>
      </c>
      <c r="C102" s="42" t="s">
        <v>18</v>
      </c>
      <c r="D102" s="43" t="s">
        <v>234</v>
      </c>
      <c r="E102" s="44" t="s">
        <v>246</v>
      </c>
      <c r="F102" s="45" t="s">
        <v>108</v>
      </c>
      <c r="G102" s="42" t="s">
        <v>18</v>
      </c>
      <c r="H102" s="43" t="s">
        <v>103</v>
      </c>
      <c r="I102" s="44" t="s">
        <v>137</v>
      </c>
      <c r="J102" s="70" t="s">
        <v>237</v>
      </c>
      <c r="K102" s="46" t="s">
        <v>22</v>
      </c>
      <c r="L102" s="47">
        <v>6</v>
      </c>
      <c r="M102" s="47">
        <f>6*50</f>
        <v>300</v>
      </c>
      <c r="N102" s="48"/>
    </row>
    <row r="103" spans="2:14" x14ac:dyDescent="0.25">
      <c r="K103" s="72" t="s">
        <v>255</v>
      </c>
      <c r="L103" s="75"/>
      <c r="M103" s="75"/>
    </row>
  </sheetData>
  <autoFilter ref="B3:N103" xr:uid="{00000000-0009-0000-0000-000000000000}"/>
  <mergeCells count="4">
    <mergeCell ref="B1:N1"/>
    <mergeCell ref="B2:E2"/>
    <mergeCell ref="F2:I2"/>
    <mergeCell ref="K2:N2"/>
  </mergeCells>
  <pageMargins left="0.70866141732283472" right="0.70866141732283472" top="0.74803149606299213" bottom="0.74803149606299213" header="0.31496062992125984" footer="0.31496062992125984"/>
  <pageSetup paperSize="8" scale="44" orientation="landscape" horizontalDpi="4294967295" verticalDpi="4294967295" r:id="rId1"/>
  <headerFooter>
    <oddHeader>&amp;LDTE TP GOTRM&amp;C&amp;F</oddHeader>
    <oddFooter>&amp;C&amp;A</oddFooter>
  </headerFooter>
  <ignoredErrors>
    <ignoredError sqref="M64 M8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N52"/>
  <sheetViews>
    <sheetView topLeftCell="C3" zoomScale="120" zoomScaleNormal="120" workbookViewId="0">
      <selection activeCell="H4" sqref="H4"/>
    </sheetView>
  </sheetViews>
  <sheetFormatPr baseColWidth="10" defaultColWidth="10.875" defaultRowHeight="15" x14ac:dyDescent="0.2"/>
  <cols>
    <col min="1" max="1" width="5.375" style="57" customWidth="1"/>
    <col min="2" max="2" width="19" style="57" bestFit="1" customWidth="1"/>
    <col min="3" max="4" width="10.625" style="57" customWidth="1"/>
    <col min="5" max="5" width="26.375" style="57" customWidth="1"/>
    <col min="6" max="6" width="17.375" style="57" bestFit="1" customWidth="1"/>
    <col min="7" max="8" width="10.625" style="57" customWidth="1"/>
    <col min="9" max="9" width="27.125" style="57" customWidth="1"/>
    <col min="10" max="10" width="21" style="57" customWidth="1"/>
    <col min="11" max="11" width="13" style="57" bestFit="1" customWidth="1"/>
    <col min="12" max="12" width="13.625" style="57" customWidth="1"/>
    <col min="13" max="13" width="8.375" style="57" bestFit="1" customWidth="1"/>
    <col min="14" max="14" width="17.375" style="57" customWidth="1"/>
    <col min="15" max="16384" width="10.875" style="57"/>
  </cols>
  <sheetData>
    <row r="1" spans="2:14" ht="37.5" customHeight="1" thickBot="1" x14ac:dyDescent="0.25">
      <c r="B1" s="87" t="s">
        <v>13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2:14" ht="24" thickBot="1" x14ac:dyDescent="0.25">
      <c r="B2" s="32" t="s">
        <v>14</v>
      </c>
      <c r="C2" s="35"/>
      <c r="D2" s="30"/>
      <c r="E2" s="30"/>
      <c r="F2" s="34" t="s">
        <v>15</v>
      </c>
      <c r="G2" s="96" t="s">
        <v>259</v>
      </c>
      <c r="H2" s="96"/>
      <c r="I2" s="96"/>
      <c r="J2" s="96"/>
      <c r="K2" s="30"/>
      <c r="L2" s="30"/>
      <c r="M2" s="30"/>
      <c r="N2" s="31"/>
    </row>
    <row r="3" spans="2:14" ht="18.75" thickBot="1" x14ac:dyDescent="0.3">
      <c r="B3" s="90" t="s">
        <v>12</v>
      </c>
      <c r="C3" s="91"/>
      <c r="D3" s="91"/>
      <c r="E3" s="91"/>
      <c r="F3" s="92" t="s">
        <v>11</v>
      </c>
      <c r="G3" s="92"/>
      <c r="H3" s="92"/>
      <c r="I3" s="92"/>
      <c r="J3" s="58"/>
      <c r="K3" s="92" t="s">
        <v>10</v>
      </c>
      <c r="L3" s="92"/>
      <c r="M3" s="92"/>
      <c r="N3" s="92"/>
    </row>
    <row r="4" spans="2:14" ht="54.75" thickBot="1" x14ac:dyDescent="0.25">
      <c r="B4" s="59" t="s">
        <v>9</v>
      </c>
      <c r="C4" s="59" t="s">
        <v>16</v>
      </c>
      <c r="D4" s="59" t="s">
        <v>17</v>
      </c>
      <c r="E4" s="60" t="s">
        <v>8</v>
      </c>
      <c r="F4" s="60" t="s">
        <v>7</v>
      </c>
      <c r="G4" s="61" t="s">
        <v>16</v>
      </c>
      <c r="H4" s="62" t="s">
        <v>17</v>
      </c>
      <c r="I4" s="63" t="s">
        <v>6</v>
      </c>
      <c r="J4" s="59" t="s">
        <v>236</v>
      </c>
      <c r="K4" s="60" t="s">
        <v>5</v>
      </c>
      <c r="L4" s="60" t="s">
        <v>4</v>
      </c>
      <c r="M4" s="59" t="s">
        <v>3</v>
      </c>
      <c r="N4" s="59" t="s">
        <v>2</v>
      </c>
    </row>
    <row r="5" spans="2:14" x14ac:dyDescent="0.2">
      <c r="B5" s="50" t="s">
        <v>233</v>
      </c>
      <c r="C5" s="51" t="s">
        <v>18</v>
      </c>
      <c r="D5" s="52" t="s">
        <v>234</v>
      </c>
      <c r="E5" s="53" t="s">
        <v>235</v>
      </c>
      <c r="F5" s="45" t="s">
        <v>161</v>
      </c>
      <c r="G5" s="42" t="s">
        <v>18</v>
      </c>
      <c r="H5" s="43" t="s">
        <v>28</v>
      </c>
      <c r="I5" s="49" t="s">
        <v>29</v>
      </c>
      <c r="J5" s="71" t="s">
        <v>237</v>
      </c>
      <c r="K5" s="46" t="s">
        <v>30</v>
      </c>
      <c r="L5" s="47">
        <v>7</v>
      </c>
      <c r="M5" s="47">
        <v>1050</v>
      </c>
      <c r="N5" s="48" t="s">
        <v>58</v>
      </c>
    </row>
    <row r="6" spans="2:14" x14ac:dyDescent="0.2">
      <c r="B6" s="50" t="s">
        <v>233</v>
      </c>
      <c r="C6" s="51" t="s">
        <v>18</v>
      </c>
      <c r="D6" s="52" t="s">
        <v>234</v>
      </c>
      <c r="E6" s="53" t="s">
        <v>235</v>
      </c>
      <c r="F6" s="45" t="s">
        <v>162</v>
      </c>
      <c r="G6" s="42" t="s">
        <v>18</v>
      </c>
      <c r="H6" s="43" t="s">
        <v>32</v>
      </c>
      <c r="I6" s="44" t="s">
        <v>33</v>
      </c>
      <c r="J6" s="70" t="s">
        <v>237</v>
      </c>
      <c r="K6" s="46" t="s">
        <v>22</v>
      </c>
      <c r="L6" s="47">
        <v>12</v>
      </c>
      <c r="M6" s="47">
        <v>540</v>
      </c>
      <c r="N6" s="48"/>
    </row>
    <row r="7" spans="2:14" x14ac:dyDescent="0.2">
      <c r="B7" s="50" t="s">
        <v>233</v>
      </c>
      <c r="C7" s="51" t="s">
        <v>18</v>
      </c>
      <c r="D7" s="52" t="s">
        <v>234</v>
      </c>
      <c r="E7" s="53" t="s">
        <v>235</v>
      </c>
      <c r="F7" s="45" t="s">
        <v>145</v>
      </c>
      <c r="G7" s="42" t="s">
        <v>18</v>
      </c>
      <c r="H7" s="43" t="s">
        <v>45</v>
      </c>
      <c r="I7" s="44" t="s">
        <v>46</v>
      </c>
      <c r="J7" s="70" t="s">
        <v>237</v>
      </c>
      <c r="K7" s="46" t="s">
        <v>30</v>
      </c>
      <c r="L7" s="47">
        <v>10</v>
      </c>
      <c r="M7" s="47">
        <v>450</v>
      </c>
      <c r="N7" s="48"/>
    </row>
    <row r="8" spans="2:14" x14ac:dyDescent="0.2">
      <c r="B8" s="50" t="s">
        <v>233</v>
      </c>
      <c r="C8" s="51" t="s">
        <v>18</v>
      </c>
      <c r="D8" s="52" t="s">
        <v>234</v>
      </c>
      <c r="E8" s="53" t="s">
        <v>235</v>
      </c>
      <c r="F8" s="45" t="s">
        <v>166</v>
      </c>
      <c r="G8" s="42" t="s">
        <v>18</v>
      </c>
      <c r="H8" s="43" t="s">
        <v>45</v>
      </c>
      <c r="I8" s="44" t="s">
        <v>47</v>
      </c>
      <c r="J8" s="70" t="s">
        <v>237</v>
      </c>
      <c r="K8" s="46" t="s">
        <v>48</v>
      </c>
      <c r="L8" s="47">
        <v>3</v>
      </c>
      <c r="M8" s="47">
        <v>540</v>
      </c>
      <c r="N8" s="48" t="s">
        <v>91</v>
      </c>
    </row>
    <row r="9" spans="2:14" x14ac:dyDescent="0.2">
      <c r="B9" s="50" t="s">
        <v>233</v>
      </c>
      <c r="C9" s="51" t="s">
        <v>18</v>
      </c>
      <c r="D9" s="52" t="s">
        <v>234</v>
      </c>
      <c r="E9" s="53" t="s">
        <v>235</v>
      </c>
      <c r="F9" s="45" t="s">
        <v>169</v>
      </c>
      <c r="G9" s="42" t="s">
        <v>18</v>
      </c>
      <c r="H9" s="43" t="s">
        <v>54</v>
      </c>
      <c r="I9" s="44" t="s">
        <v>55</v>
      </c>
      <c r="J9" s="70" t="s">
        <v>237</v>
      </c>
      <c r="K9" s="46" t="s">
        <v>22</v>
      </c>
      <c r="L9" s="47">
        <v>1</v>
      </c>
      <c r="M9" s="47">
        <v>180</v>
      </c>
      <c r="N9" s="48" t="s">
        <v>91</v>
      </c>
    </row>
    <row r="10" spans="2:14" x14ac:dyDescent="0.2">
      <c r="B10" s="50" t="s">
        <v>233</v>
      </c>
      <c r="C10" s="51" t="s">
        <v>18</v>
      </c>
      <c r="D10" s="52" t="s">
        <v>234</v>
      </c>
      <c r="E10" s="53" t="s">
        <v>235</v>
      </c>
      <c r="F10" s="45" t="s">
        <v>176</v>
      </c>
      <c r="G10" s="42" t="s">
        <v>18</v>
      </c>
      <c r="H10" s="43" t="s">
        <v>62</v>
      </c>
      <c r="I10" s="44" t="s">
        <v>63</v>
      </c>
      <c r="J10" s="70" t="s">
        <v>238</v>
      </c>
      <c r="K10" s="46" t="s">
        <v>22</v>
      </c>
      <c r="L10" s="47">
        <v>10</v>
      </c>
      <c r="M10" s="47">
        <v>450</v>
      </c>
      <c r="N10" s="48"/>
    </row>
    <row r="11" spans="2:14" x14ac:dyDescent="0.2">
      <c r="B11" s="41" t="s">
        <v>242</v>
      </c>
      <c r="C11" s="42" t="s">
        <v>18</v>
      </c>
      <c r="D11" s="43" t="s">
        <v>234</v>
      </c>
      <c r="E11" s="44" t="s">
        <v>243</v>
      </c>
      <c r="F11" s="45" t="s">
        <v>178</v>
      </c>
      <c r="G11" s="42" t="s">
        <v>18</v>
      </c>
      <c r="H11" s="43" t="s">
        <v>28</v>
      </c>
      <c r="I11" s="49" t="s">
        <v>29</v>
      </c>
      <c r="J11" s="71" t="s">
        <v>237</v>
      </c>
      <c r="K11" s="46" t="s">
        <v>22</v>
      </c>
      <c r="L11" s="47">
        <v>10</v>
      </c>
      <c r="M11" s="47">
        <v>1600</v>
      </c>
      <c r="N11" s="48"/>
    </row>
    <row r="12" spans="2:14" x14ac:dyDescent="0.2">
      <c r="B12" s="41" t="s">
        <v>242</v>
      </c>
      <c r="C12" s="42" t="s">
        <v>18</v>
      </c>
      <c r="D12" s="43" t="s">
        <v>234</v>
      </c>
      <c r="E12" s="44" t="s">
        <v>243</v>
      </c>
      <c r="F12" s="45" t="s">
        <v>186</v>
      </c>
      <c r="G12" s="42" t="s">
        <v>18</v>
      </c>
      <c r="H12" s="43" t="s">
        <v>28</v>
      </c>
      <c r="I12" s="49" t="s">
        <v>29</v>
      </c>
      <c r="J12" s="71" t="s">
        <v>237</v>
      </c>
      <c r="K12" s="46" t="s">
        <v>22</v>
      </c>
      <c r="L12" s="47">
        <v>40</v>
      </c>
      <c r="M12" s="47">
        <v>1400</v>
      </c>
      <c r="N12" s="48"/>
    </row>
    <row r="13" spans="2:14" x14ac:dyDescent="0.2">
      <c r="B13" s="41" t="s">
        <v>242</v>
      </c>
      <c r="C13" s="42" t="s">
        <v>18</v>
      </c>
      <c r="D13" s="43" t="s">
        <v>234</v>
      </c>
      <c r="E13" s="44" t="s">
        <v>243</v>
      </c>
      <c r="F13" s="45" t="s">
        <v>187</v>
      </c>
      <c r="G13" s="42" t="s">
        <v>18</v>
      </c>
      <c r="H13" s="43" t="s">
        <v>45</v>
      </c>
      <c r="I13" s="49" t="s">
        <v>79</v>
      </c>
      <c r="J13" s="71" t="s">
        <v>237</v>
      </c>
      <c r="K13" s="46" t="s">
        <v>22</v>
      </c>
      <c r="L13" s="47">
        <v>2</v>
      </c>
      <c r="M13" s="47">
        <v>290</v>
      </c>
      <c r="N13" s="48" t="s">
        <v>58</v>
      </c>
    </row>
    <row r="14" spans="2:14" x14ac:dyDescent="0.2">
      <c r="B14" s="41" t="s">
        <v>242</v>
      </c>
      <c r="C14" s="42" t="s">
        <v>18</v>
      </c>
      <c r="D14" s="43" t="s">
        <v>234</v>
      </c>
      <c r="E14" s="44" t="s">
        <v>243</v>
      </c>
      <c r="F14" s="45" t="s">
        <v>191</v>
      </c>
      <c r="G14" s="42" t="s">
        <v>18</v>
      </c>
      <c r="H14" s="43" t="s">
        <v>86</v>
      </c>
      <c r="I14" s="49" t="s">
        <v>87</v>
      </c>
      <c r="J14" s="71" t="s">
        <v>237</v>
      </c>
      <c r="K14" s="46" t="s">
        <v>30</v>
      </c>
      <c r="L14" s="47">
        <v>6</v>
      </c>
      <c r="M14" s="47">
        <v>210</v>
      </c>
      <c r="N14" s="48"/>
    </row>
    <row r="15" spans="2:14" x14ac:dyDescent="0.2">
      <c r="B15" s="41" t="s">
        <v>242</v>
      </c>
      <c r="C15" s="42" t="s">
        <v>18</v>
      </c>
      <c r="D15" s="43" t="s">
        <v>234</v>
      </c>
      <c r="E15" s="44" t="s">
        <v>243</v>
      </c>
      <c r="F15" s="45" t="s">
        <v>193</v>
      </c>
      <c r="G15" s="42" t="s">
        <v>18</v>
      </c>
      <c r="H15" s="43" t="s">
        <v>41</v>
      </c>
      <c r="I15" s="49" t="s">
        <v>192</v>
      </c>
      <c r="J15" s="71" t="s">
        <v>237</v>
      </c>
      <c r="K15" s="46" t="s">
        <v>22</v>
      </c>
      <c r="L15" s="47">
        <v>4</v>
      </c>
      <c r="M15" s="47">
        <v>580</v>
      </c>
      <c r="N15" s="48" t="s">
        <v>58</v>
      </c>
    </row>
    <row r="16" spans="2:14" x14ac:dyDescent="0.2">
      <c r="B16" s="41" t="s">
        <v>242</v>
      </c>
      <c r="C16" s="42" t="s">
        <v>18</v>
      </c>
      <c r="D16" s="43" t="s">
        <v>234</v>
      </c>
      <c r="E16" s="44" t="s">
        <v>243</v>
      </c>
      <c r="F16" s="45" t="s">
        <v>145</v>
      </c>
      <c r="G16" s="42" t="s">
        <v>18</v>
      </c>
      <c r="H16" s="43" t="s">
        <v>62</v>
      </c>
      <c r="I16" s="49" t="s">
        <v>90</v>
      </c>
      <c r="J16" s="71" t="s">
        <v>237</v>
      </c>
      <c r="K16" s="46" t="s">
        <v>22</v>
      </c>
      <c r="L16" s="47">
        <v>10</v>
      </c>
      <c r="M16" s="47">
        <v>350</v>
      </c>
      <c r="N16" s="48"/>
    </row>
    <row r="17" spans="2:14" x14ac:dyDescent="0.2">
      <c r="B17" s="41" t="s">
        <v>242</v>
      </c>
      <c r="C17" s="42" t="s">
        <v>18</v>
      </c>
      <c r="D17" s="43" t="s">
        <v>234</v>
      </c>
      <c r="E17" s="44" t="s">
        <v>243</v>
      </c>
      <c r="F17" s="45" t="s">
        <v>196</v>
      </c>
      <c r="G17" s="42" t="s">
        <v>18</v>
      </c>
      <c r="H17" s="43" t="s">
        <v>45</v>
      </c>
      <c r="I17" s="49" t="s">
        <v>93</v>
      </c>
      <c r="J17" s="71" t="s">
        <v>237</v>
      </c>
      <c r="K17" s="46" t="s">
        <v>22</v>
      </c>
      <c r="L17" s="47">
        <v>5</v>
      </c>
      <c r="M17" s="47">
        <v>175</v>
      </c>
      <c r="N17" s="48"/>
    </row>
    <row r="18" spans="2:14" x14ac:dyDescent="0.2">
      <c r="B18" s="41" t="s">
        <v>245</v>
      </c>
      <c r="C18" s="42" t="s">
        <v>18</v>
      </c>
      <c r="D18" s="43" t="s">
        <v>234</v>
      </c>
      <c r="E18" s="44" t="s">
        <v>246</v>
      </c>
      <c r="F18" s="45" t="s">
        <v>203</v>
      </c>
      <c r="G18" s="42" t="s">
        <v>18</v>
      </c>
      <c r="H18" s="43" t="s">
        <v>28</v>
      </c>
      <c r="I18" s="49" t="s">
        <v>29</v>
      </c>
      <c r="J18" s="71" t="s">
        <v>237</v>
      </c>
      <c r="K18" s="46" t="s">
        <v>22</v>
      </c>
      <c r="L18" s="47">
        <v>12</v>
      </c>
      <c r="M18" s="47">
        <v>1560</v>
      </c>
      <c r="N18" s="48"/>
    </row>
    <row r="19" spans="2:14" x14ac:dyDescent="0.2">
      <c r="B19" s="41" t="s">
        <v>245</v>
      </c>
      <c r="C19" s="42" t="s">
        <v>18</v>
      </c>
      <c r="D19" s="43" t="s">
        <v>234</v>
      </c>
      <c r="E19" s="44" t="s">
        <v>246</v>
      </c>
      <c r="F19" s="45" t="s">
        <v>206</v>
      </c>
      <c r="G19" s="42" t="s">
        <v>18</v>
      </c>
      <c r="H19" s="43" t="s">
        <v>103</v>
      </c>
      <c r="I19" s="49" t="s">
        <v>104</v>
      </c>
      <c r="J19" s="71" t="s">
        <v>237</v>
      </c>
      <c r="K19" s="46" t="s">
        <v>22</v>
      </c>
      <c r="L19" s="47">
        <v>2</v>
      </c>
      <c r="M19" s="47">
        <v>260</v>
      </c>
      <c r="N19" s="48"/>
    </row>
    <row r="20" spans="2:14" x14ac:dyDescent="0.2">
      <c r="B20" s="41" t="s">
        <v>245</v>
      </c>
      <c r="C20" s="42" t="s">
        <v>18</v>
      </c>
      <c r="D20" s="43" t="s">
        <v>234</v>
      </c>
      <c r="E20" s="44" t="s">
        <v>246</v>
      </c>
      <c r="F20" s="45" t="s">
        <v>145</v>
      </c>
      <c r="G20" s="42" t="s">
        <v>18</v>
      </c>
      <c r="H20" s="43" t="s">
        <v>97</v>
      </c>
      <c r="I20" s="49" t="s">
        <v>107</v>
      </c>
      <c r="J20" s="71" t="s">
        <v>237</v>
      </c>
      <c r="K20" s="46" t="s">
        <v>22</v>
      </c>
      <c r="L20" s="47">
        <v>15</v>
      </c>
      <c r="M20" s="47">
        <v>750</v>
      </c>
      <c r="N20" s="48"/>
    </row>
    <row r="21" spans="2:14" x14ac:dyDescent="0.2">
      <c r="B21" s="41" t="s">
        <v>245</v>
      </c>
      <c r="C21" s="42" t="s">
        <v>18</v>
      </c>
      <c r="D21" s="43" t="s">
        <v>234</v>
      </c>
      <c r="E21" s="44" t="s">
        <v>246</v>
      </c>
      <c r="F21" s="45" t="s">
        <v>210</v>
      </c>
      <c r="G21" s="42" t="s">
        <v>18</v>
      </c>
      <c r="H21" s="43" t="s">
        <v>53</v>
      </c>
      <c r="I21" s="49" t="s">
        <v>109</v>
      </c>
      <c r="J21" s="71" t="s">
        <v>237</v>
      </c>
      <c r="K21" s="46" t="s">
        <v>22</v>
      </c>
      <c r="L21" s="47">
        <v>30</v>
      </c>
      <c r="M21" s="47">
        <v>1500</v>
      </c>
      <c r="N21" s="48"/>
    </row>
    <row r="22" spans="2:14" x14ac:dyDescent="0.2">
      <c r="B22" s="41" t="s">
        <v>245</v>
      </c>
      <c r="C22" s="42" t="s">
        <v>18</v>
      </c>
      <c r="D22" s="43" t="s">
        <v>234</v>
      </c>
      <c r="E22" s="44" t="s">
        <v>246</v>
      </c>
      <c r="F22" s="45" t="s">
        <v>212</v>
      </c>
      <c r="G22" s="42" t="s">
        <v>18</v>
      </c>
      <c r="H22" s="43" t="s">
        <v>112</v>
      </c>
      <c r="I22" s="49" t="s">
        <v>113</v>
      </c>
      <c r="J22" s="71" t="s">
        <v>237</v>
      </c>
      <c r="K22" s="46" t="s">
        <v>30</v>
      </c>
      <c r="L22" s="47">
        <v>3</v>
      </c>
      <c r="M22" s="47">
        <v>405</v>
      </c>
      <c r="N22" s="48" t="s">
        <v>58</v>
      </c>
    </row>
    <row r="23" spans="2:14" x14ac:dyDescent="0.2">
      <c r="B23" s="41" t="s">
        <v>245</v>
      </c>
      <c r="C23" s="42" t="s">
        <v>18</v>
      </c>
      <c r="D23" s="43" t="s">
        <v>234</v>
      </c>
      <c r="E23" s="44" t="s">
        <v>246</v>
      </c>
      <c r="F23" s="45" t="s">
        <v>213</v>
      </c>
      <c r="G23" s="42" t="s">
        <v>18</v>
      </c>
      <c r="H23" s="43" t="s">
        <v>114</v>
      </c>
      <c r="I23" s="49" t="s">
        <v>115</v>
      </c>
      <c r="J23" s="71" t="s">
        <v>237</v>
      </c>
      <c r="K23" s="46" t="s">
        <v>30</v>
      </c>
      <c r="L23" s="47">
        <v>11</v>
      </c>
      <c r="M23" s="47">
        <v>550</v>
      </c>
      <c r="N23" s="48"/>
    </row>
    <row r="24" spans="2:14" x14ac:dyDescent="0.2">
      <c r="B24" s="41" t="s">
        <v>245</v>
      </c>
      <c r="C24" s="42" t="s">
        <v>18</v>
      </c>
      <c r="D24" s="43" t="s">
        <v>234</v>
      </c>
      <c r="E24" s="44" t="s">
        <v>246</v>
      </c>
      <c r="F24" s="45" t="s">
        <v>214</v>
      </c>
      <c r="G24" s="42" t="s">
        <v>18</v>
      </c>
      <c r="H24" s="43" t="s">
        <v>54</v>
      </c>
      <c r="I24" s="49" t="s">
        <v>116</v>
      </c>
      <c r="J24" s="71" t="s">
        <v>237</v>
      </c>
      <c r="K24" s="46" t="s">
        <v>22</v>
      </c>
      <c r="L24" s="47">
        <v>1</v>
      </c>
      <c r="M24" s="47">
        <v>130</v>
      </c>
      <c r="N24" s="48"/>
    </row>
    <row r="25" spans="2:14" x14ac:dyDescent="0.2">
      <c r="B25" s="41" t="s">
        <v>245</v>
      </c>
      <c r="C25" s="42" t="s">
        <v>18</v>
      </c>
      <c r="D25" s="43" t="s">
        <v>234</v>
      </c>
      <c r="E25" s="44" t="s">
        <v>246</v>
      </c>
      <c r="F25" s="45" t="s">
        <v>219</v>
      </c>
      <c r="G25" s="42" t="s">
        <v>18</v>
      </c>
      <c r="H25" s="43" t="s">
        <v>103</v>
      </c>
      <c r="I25" s="49" t="s">
        <v>121</v>
      </c>
      <c r="J25" s="71" t="s">
        <v>237</v>
      </c>
      <c r="K25" s="46" t="s">
        <v>22</v>
      </c>
      <c r="L25" s="47">
        <v>6</v>
      </c>
      <c r="M25" s="47">
        <v>300</v>
      </c>
      <c r="N25" s="48"/>
    </row>
    <row r="26" spans="2:14" x14ac:dyDescent="0.2">
      <c r="B26" s="41" t="s">
        <v>245</v>
      </c>
      <c r="C26" s="42" t="s">
        <v>18</v>
      </c>
      <c r="D26" s="43" t="s">
        <v>234</v>
      </c>
      <c r="E26" s="44" t="s">
        <v>246</v>
      </c>
      <c r="F26" s="45" t="s">
        <v>220</v>
      </c>
      <c r="G26" s="42" t="s">
        <v>18</v>
      </c>
      <c r="H26" s="43" t="s">
        <v>32</v>
      </c>
      <c r="I26" s="49" t="s">
        <v>122</v>
      </c>
      <c r="J26" s="71" t="s">
        <v>237</v>
      </c>
      <c r="K26" s="46" t="s">
        <v>22</v>
      </c>
      <c r="L26" s="47">
        <v>9</v>
      </c>
      <c r="M26" s="47">
        <v>450</v>
      </c>
      <c r="N26" s="48"/>
    </row>
    <row r="27" spans="2:14" x14ac:dyDescent="0.2">
      <c r="B27" s="41" t="s">
        <v>245</v>
      </c>
      <c r="C27" s="42" t="s">
        <v>18</v>
      </c>
      <c r="D27" s="43" t="s">
        <v>234</v>
      </c>
      <c r="E27" s="44" t="s">
        <v>246</v>
      </c>
      <c r="F27" s="45" t="s">
        <v>221</v>
      </c>
      <c r="G27" s="42" t="s">
        <v>18</v>
      </c>
      <c r="H27" s="43" t="s">
        <v>124</v>
      </c>
      <c r="I27" s="49" t="s">
        <v>125</v>
      </c>
      <c r="J27" s="71" t="s">
        <v>237</v>
      </c>
      <c r="K27" s="46" t="s">
        <v>22</v>
      </c>
      <c r="L27" s="47">
        <v>4</v>
      </c>
      <c r="M27" s="47">
        <v>540</v>
      </c>
      <c r="N27" s="48" t="s">
        <v>58</v>
      </c>
    </row>
    <row r="28" spans="2:14" x14ac:dyDescent="0.2">
      <c r="B28" s="41" t="s">
        <v>245</v>
      </c>
      <c r="C28" s="42" t="s">
        <v>18</v>
      </c>
      <c r="D28" s="43" t="s">
        <v>234</v>
      </c>
      <c r="E28" s="44" t="s">
        <v>246</v>
      </c>
      <c r="F28" s="45" t="s">
        <v>224</v>
      </c>
      <c r="G28" s="42" t="s">
        <v>18</v>
      </c>
      <c r="H28" s="43" t="s">
        <v>28</v>
      </c>
      <c r="I28" s="49" t="s">
        <v>29</v>
      </c>
      <c r="J28" s="71" t="s">
        <v>237</v>
      </c>
      <c r="K28" s="46" t="s">
        <v>30</v>
      </c>
      <c r="L28" s="47">
        <v>6</v>
      </c>
      <c r="M28" s="47">
        <v>300</v>
      </c>
      <c r="N28" s="48"/>
    </row>
    <row r="29" spans="2:14" x14ac:dyDescent="0.2">
      <c r="B29" s="41" t="s">
        <v>245</v>
      </c>
      <c r="C29" s="42" t="s">
        <v>18</v>
      </c>
      <c r="D29" s="43" t="s">
        <v>234</v>
      </c>
      <c r="E29" s="44" t="s">
        <v>246</v>
      </c>
      <c r="F29" s="45" t="s">
        <v>226</v>
      </c>
      <c r="G29" s="42" t="s">
        <v>18</v>
      </c>
      <c r="H29" s="43" t="s">
        <v>86</v>
      </c>
      <c r="I29" s="49" t="s">
        <v>129</v>
      </c>
      <c r="J29" s="71" t="s">
        <v>237</v>
      </c>
      <c r="K29" s="46" t="s">
        <v>22</v>
      </c>
      <c r="L29" s="47">
        <v>15</v>
      </c>
      <c r="M29" s="47">
        <v>750</v>
      </c>
      <c r="N29" s="48"/>
    </row>
    <row r="30" spans="2:14" x14ac:dyDescent="0.2">
      <c r="B30" s="41" t="s">
        <v>245</v>
      </c>
      <c r="C30" s="42" t="s">
        <v>18</v>
      </c>
      <c r="D30" s="43" t="s">
        <v>234</v>
      </c>
      <c r="E30" s="44" t="s">
        <v>246</v>
      </c>
      <c r="F30" s="45" t="s">
        <v>227</v>
      </c>
      <c r="G30" s="42" t="s">
        <v>18</v>
      </c>
      <c r="H30" s="43" t="s">
        <v>130</v>
      </c>
      <c r="I30" s="49" t="s">
        <v>131</v>
      </c>
      <c r="J30" s="71" t="s">
        <v>237</v>
      </c>
      <c r="K30" s="46" t="s">
        <v>22</v>
      </c>
      <c r="L30" s="47">
        <v>2</v>
      </c>
      <c r="M30" s="47">
        <v>100</v>
      </c>
      <c r="N30" s="48"/>
    </row>
    <row r="31" spans="2:14" x14ac:dyDescent="0.2">
      <c r="B31" s="41" t="s">
        <v>245</v>
      </c>
      <c r="C31" s="42" t="s">
        <v>18</v>
      </c>
      <c r="D31" s="43" t="s">
        <v>234</v>
      </c>
      <c r="E31" s="44" t="s">
        <v>246</v>
      </c>
      <c r="F31" s="45" t="s">
        <v>145</v>
      </c>
      <c r="G31" s="42" t="s">
        <v>18</v>
      </c>
      <c r="H31" s="43" t="s">
        <v>97</v>
      </c>
      <c r="I31" s="49" t="s">
        <v>107</v>
      </c>
      <c r="J31" s="71" t="s">
        <v>237</v>
      </c>
      <c r="K31" s="46" t="s">
        <v>22</v>
      </c>
      <c r="L31" s="47">
        <v>1</v>
      </c>
      <c r="M31" s="47">
        <v>130</v>
      </c>
      <c r="N31" s="48"/>
    </row>
    <row r="32" spans="2:14" x14ac:dyDescent="0.2">
      <c r="B32" s="41" t="s">
        <v>245</v>
      </c>
      <c r="C32" s="42" t="s">
        <v>18</v>
      </c>
      <c r="D32" s="43" t="s">
        <v>234</v>
      </c>
      <c r="E32" s="44" t="s">
        <v>246</v>
      </c>
      <c r="F32" s="45" t="s">
        <v>228</v>
      </c>
      <c r="G32" s="42" t="s">
        <v>18</v>
      </c>
      <c r="H32" s="43" t="s">
        <v>132</v>
      </c>
      <c r="I32" s="49" t="s">
        <v>133</v>
      </c>
      <c r="J32" s="71" t="s">
        <v>237</v>
      </c>
      <c r="K32" s="46" t="s">
        <v>22</v>
      </c>
      <c r="L32" s="47">
        <v>3</v>
      </c>
      <c r="M32" s="47">
        <v>150</v>
      </c>
      <c r="N32" s="48"/>
    </row>
    <row r="33" spans="2:14" x14ac:dyDescent="0.2">
      <c r="B33" s="41" t="s">
        <v>245</v>
      </c>
      <c r="C33" s="42" t="s">
        <v>18</v>
      </c>
      <c r="D33" s="43" t="s">
        <v>234</v>
      </c>
      <c r="E33" s="44" t="s">
        <v>246</v>
      </c>
      <c r="F33" s="45" t="s">
        <v>229</v>
      </c>
      <c r="G33" s="42" t="s">
        <v>18</v>
      </c>
      <c r="H33" s="43" t="s">
        <v>41</v>
      </c>
      <c r="I33" s="49" t="s">
        <v>134</v>
      </c>
      <c r="J33" s="71" t="s">
        <v>237</v>
      </c>
      <c r="K33" s="46" t="s">
        <v>30</v>
      </c>
      <c r="L33" s="47">
        <v>2</v>
      </c>
      <c r="M33" s="47">
        <v>100</v>
      </c>
      <c r="N33" s="48"/>
    </row>
    <row r="34" spans="2:14" x14ac:dyDescent="0.2">
      <c r="B34" s="41" t="s">
        <v>245</v>
      </c>
      <c r="C34" s="42" t="s">
        <v>18</v>
      </c>
      <c r="D34" s="43" t="s">
        <v>234</v>
      </c>
      <c r="E34" s="44" t="s">
        <v>246</v>
      </c>
      <c r="F34" s="45" t="s">
        <v>108</v>
      </c>
      <c r="G34" s="42" t="s">
        <v>18</v>
      </c>
      <c r="H34" s="43" t="s">
        <v>103</v>
      </c>
      <c r="I34" s="44" t="s">
        <v>137</v>
      </c>
      <c r="J34" s="70" t="s">
        <v>237</v>
      </c>
      <c r="K34" s="46" t="s">
        <v>22</v>
      </c>
      <c r="L34" s="47">
        <v>6</v>
      </c>
      <c r="M34" s="47">
        <v>300</v>
      </c>
      <c r="N34" s="48"/>
    </row>
    <row r="35" spans="2:14" ht="15.75" x14ac:dyDescent="0.25">
      <c r="B35" s="28"/>
      <c r="C35" s="36"/>
      <c r="D35" s="3"/>
      <c r="E35" s="27"/>
      <c r="F35" s="26"/>
      <c r="G35" s="26"/>
      <c r="H35" s="3"/>
      <c r="I35" s="27"/>
      <c r="J35" s="27"/>
      <c r="K35" s="25"/>
      <c r="L35" s="3"/>
      <c r="M35" s="3"/>
      <c r="N35" s="2"/>
    </row>
    <row r="36" spans="2:14" ht="15.75" x14ac:dyDescent="0.25">
      <c r="B36" s="28"/>
      <c r="C36" s="36"/>
      <c r="D36" s="3"/>
      <c r="E36" s="27"/>
      <c r="F36" s="26"/>
      <c r="G36" s="26"/>
      <c r="H36" s="3"/>
      <c r="I36" s="27"/>
      <c r="J36" s="27"/>
      <c r="K36" s="25"/>
      <c r="L36" s="3"/>
      <c r="M36" s="3"/>
      <c r="N36" s="2"/>
    </row>
    <row r="37" spans="2:14" ht="15.75" x14ac:dyDescent="0.25">
      <c r="B37" s="28"/>
      <c r="C37" s="36"/>
      <c r="D37" s="3"/>
      <c r="E37" s="27"/>
      <c r="F37" s="26"/>
      <c r="G37" s="26"/>
      <c r="H37" s="3"/>
      <c r="I37" s="27"/>
      <c r="J37" s="27"/>
      <c r="K37" s="25"/>
      <c r="L37" s="3"/>
      <c r="M37" s="3"/>
      <c r="N37" s="2"/>
    </row>
    <row r="38" spans="2:14" ht="15.75" x14ac:dyDescent="0.25">
      <c r="B38" s="28"/>
      <c r="C38" s="36"/>
      <c r="D38" s="3"/>
      <c r="E38" s="27"/>
      <c r="F38" s="26"/>
      <c r="G38" s="26"/>
      <c r="H38" s="3"/>
      <c r="I38" s="27"/>
      <c r="J38" s="27"/>
      <c r="K38" s="25"/>
      <c r="L38" s="3"/>
      <c r="M38" s="3"/>
      <c r="N38" s="2"/>
    </row>
    <row r="39" spans="2:14" ht="15.75" x14ac:dyDescent="0.25">
      <c r="B39" s="28"/>
      <c r="C39" s="36"/>
      <c r="D39" s="3"/>
      <c r="E39" s="27"/>
      <c r="F39" s="26"/>
      <c r="G39" s="26"/>
      <c r="H39" s="3"/>
      <c r="I39" s="27"/>
      <c r="J39" s="27"/>
      <c r="K39" s="25"/>
      <c r="L39" s="3"/>
      <c r="M39" s="3"/>
      <c r="N39" s="2"/>
    </row>
    <row r="40" spans="2:14" ht="15.75" x14ac:dyDescent="0.25">
      <c r="B40" s="28"/>
      <c r="C40" s="36"/>
      <c r="D40" s="3"/>
      <c r="E40" s="27"/>
      <c r="F40" s="26"/>
      <c r="G40" s="26"/>
      <c r="H40" s="3"/>
      <c r="I40" s="27"/>
      <c r="J40" s="27"/>
      <c r="K40" s="25"/>
      <c r="L40" s="3"/>
      <c r="M40" s="3"/>
      <c r="N40" s="2"/>
    </row>
    <row r="41" spans="2:14" ht="15.75" x14ac:dyDescent="0.25">
      <c r="B41" s="28"/>
      <c r="C41" s="36"/>
      <c r="D41" s="3"/>
      <c r="E41" s="27"/>
      <c r="F41" s="26"/>
      <c r="G41" s="26"/>
      <c r="H41" s="3"/>
      <c r="I41" s="27"/>
      <c r="J41" s="27"/>
      <c r="K41" s="25"/>
      <c r="L41" s="3"/>
      <c r="M41" s="3"/>
      <c r="N41" s="2"/>
    </row>
    <row r="42" spans="2:14" ht="15.75" x14ac:dyDescent="0.25">
      <c r="B42" s="28"/>
      <c r="C42" s="36"/>
      <c r="D42" s="3"/>
      <c r="E42" s="27"/>
      <c r="F42" s="26"/>
      <c r="G42" s="26"/>
      <c r="H42" s="3"/>
      <c r="I42" s="21"/>
      <c r="J42" s="21"/>
      <c r="K42" s="25"/>
      <c r="L42" s="3"/>
      <c r="M42" s="3"/>
      <c r="N42" s="2"/>
    </row>
    <row r="43" spans="2:14" ht="16.5" thickBot="1" x14ac:dyDescent="0.3">
      <c r="B43" s="24"/>
      <c r="C43" s="37"/>
      <c r="D43" s="22"/>
      <c r="E43" s="21"/>
      <c r="F43" s="23"/>
      <c r="G43" s="23"/>
      <c r="H43" s="22"/>
      <c r="I43" s="21"/>
      <c r="J43" s="21"/>
      <c r="K43" s="20"/>
      <c r="L43" s="3"/>
      <c r="M43" s="3"/>
      <c r="N43" s="2"/>
    </row>
    <row r="44" spans="2:14" ht="15.75" x14ac:dyDescent="0.25">
      <c r="B44" s="19" t="s">
        <v>1</v>
      </c>
      <c r="C44" s="16"/>
      <c r="D44" s="17"/>
      <c r="E44" s="16"/>
      <c r="F44" s="18"/>
      <c r="G44" s="18"/>
      <c r="H44" s="17"/>
      <c r="I44" s="16"/>
      <c r="J44" s="16"/>
      <c r="K44" s="15"/>
      <c r="L44" s="4"/>
      <c r="M44" s="3"/>
      <c r="N44" s="2"/>
    </row>
    <row r="45" spans="2:14" ht="15.75" x14ac:dyDescent="0.25">
      <c r="B45" s="14"/>
      <c r="C45" s="11"/>
      <c r="D45" s="12"/>
      <c r="E45" s="11"/>
      <c r="F45" s="13"/>
      <c r="G45" s="13"/>
      <c r="H45" s="12"/>
      <c r="I45" s="11"/>
      <c r="J45" s="11"/>
      <c r="K45" s="10"/>
      <c r="L45" s="4"/>
      <c r="M45" s="3"/>
      <c r="N45" s="2"/>
    </row>
    <row r="46" spans="2:14" ht="15.75" x14ac:dyDescent="0.25">
      <c r="B46" s="14"/>
      <c r="C46" s="11"/>
      <c r="D46" s="12"/>
      <c r="E46" s="11"/>
      <c r="F46" s="13"/>
      <c r="G46" s="13"/>
      <c r="H46" s="12"/>
      <c r="I46" s="11"/>
      <c r="J46" s="11"/>
      <c r="K46" s="10"/>
      <c r="L46" s="4"/>
      <c r="M46" s="3"/>
      <c r="N46" s="2"/>
    </row>
    <row r="47" spans="2:14" ht="15.75" x14ac:dyDescent="0.25">
      <c r="B47" s="14"/>
      <c r="C47" s="11"/>
      <c r="D47" s="12"/>
      <c r="E47" s="11"/>
      <c r="F47" s="13"/>
      <c r="G47" s="13"/>
      <c r="H47" s="12"/>
      <c r="I47" s="11"/>
      <c r="J47" s="11"/>
      <c r="K47" s="10"/>
      <c r="L47" s="4"/>
      <c r="M47" s="3"/>
      <c r="N47" s="2"/>
    </row>
    <row r="48" spans="2:14" ht="15.75" x14ac:dyDescent="0.25">
      <c r="B48" s="14"/>
      <c r="C48" s="11"/>
      <c r="D48" s="12"/>
      <c r="E48" s="11"/>
      <c r="F48" s="13"/>
      <c r="G48" s="13"/>
      <c r="H48" s="12"/>
      <c r="I48" s="11"/>
      <c r="J48" s="11"/>
      <c r="K48" s="10"/>
      <c r="L48" s="4"/>
      <c r="M48" s="3"/>
      <c r="N48" s="2"/>
    </row>
    <row r="49" spans="2:14" ht="15.75" x14ac:dyDescent="0.25">
      <c r="B49" s="14"/>
      <c r="C49" s="11"/>
      <c r="D49" s="12"/>
      <c r="E49" s="11"/>
      <c r="F49" s="13"/>
      <c r="G49" s="13"/>
      <c r="H49" s="12"/>
      <c r="I49" s="11"/>
      <c r="J49" s="11"/>
      <c r="K49" s="10"/>
      <c r="L49" s="4"/>
      <c r="M49" s="3"/>
      <c r="N49" s="2"/>
    </row>
    <row r="50" spans="2:14" ht="15.75" x14ac:dyDescent="0.25">
      <c r="B50" s="14"/>
      <c r="C50" s="11"/>
      <c r="D50" s="12"/>
      <c r="E50" s="11"/>
      <c r="F50" s="13"/>
      <c r="G50" s="13"/>
      <c r="H50" s="12"/>
      <c r="I50" s="11"/>
      <c r="J50" s="11"/>
      <c r="K50" s="10"/>
      <c r="L50" s="4"/>
      <c r="M50" s="3"/>
      <c r="N50" s="2"/>
    </row>
    <row r="51" spans="2:14" ht="15.75" x14ac:dyDescent="0.25">
      <c r="B51" s="14"/>
      <c r="C51" s="11"/>
      <c r="D51" s="12"/>
      <c r="E51" s="11"/>
      <c r="F51" s="13"/>
      <c r="G51" s="13"/>
      <c r="H51" s="12"/>
      <c r="I51" s="11"/>
      <c r="J51" s="11"/>
      <c r="K51" s="10"/>
      <c r="L51" s="93" t="s">
        <v>0</v>
      </c>
      <c r="M51" s="94"/>
      <c r="N51" s="95"/>
    </row>
    <row r="52" spans="2:14" ht="16.5" thickBot="1" x14ac:dyDescent="0.3">
      <c r="B52" s="9"/>
      <c r="C52" s="6"/>
      <c r="D52" s="7"/>
      <c r="E52" s="6"/>
      <c r="F52" s="8"/>
      <c r="G52" s="8"/>
      <c r="H52" s="7"/>
      <c r="I52" s="6"/>
      <c r="J52" s="6"/>
      <c r="K52" s="5"/>
      <c r="L52" s="4">
        <f>SUM(L5:L50)</f>
        <v>248</v>
      </c>
      <c r="M52" s="4">
        <f>SUM(M5:M50)</f>
        <v>16090</v>
      </c>
      <c r="N52" s="2"/>
    </row>
  </sheetData>
  <mergeCells count="6">
    <mergeCell ref="B1:N1"/>
    <mergeCell ref="B3:E3"/>
    <mergeCell ref="F3:I3"/>
    <mergeCell ref="K3:N3"/>
    <mergeCell ref="L51:N51"/>
    <mergeCell ref="G2:J2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  <headerFooter>
    <oddHeader>&amp;LDTE TP GOTRM&amp;C&amp;F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N51"/>
  <sheetViews>
    <sheetView topLeftCell="E11" zoomScaleNormal="100" workbookViewId="0">
      <selection activeCell="F22" sqref="F22"/>
    </sheetView>
  </sheetViews>
  <sheetFormatPr baseColWidth="10" defaultColWidth="10.875" defaultRowHeight="15.75" x14ac:dyDescent="0.25"/>
  <cols>
    <col min="1" max="1" width="5.375" style="1" customWidth="1"/>
    <col min="2" max="2" width="19" style="1" bestFit="1" customWidth="1"/>
    <col min="3" max="4" width="10.625" style="1" customWidth="1"/>
    <col min="5" max="5" width="26.375" style="1" customWidth="1"/>
    <col min="6" max="6" width="17.375" style="1" bestFit="1" customWidth="1"/>
    <col min="7" max="8" width="10.625" style="1" customWidth="1"/>
    <col min="9" max="9" width="27.125" style="1" customWidth="1"/>
    <col min="10" max="10" width="21" style="1" customWidth="1"/>
    <col min="11" max="11" width="13" style="1" bestFit="1" customWidth="1"/>
    <col min="12" max="12" width="13.625" style="1" customWidth="1"/>
    <col min="13" max="13" width="8.375" style="1" bestFit="1" customWidth="1"/>
    <col min="14" max="14" width="17.375" style="1" customWidth="1"/>
    <col min="15" max="16384" width="10.875" style="1"/>
  </cols>
  <sheetData>
    <row r="1" spans="2:14" ht="42.75" customHeight="1" thickBot="1" x14ac:dyDescent="0.3">
      <c r="B1" s="87" t="s">
        <v>13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2:14" ht="24" thickBot="1" x14ac:dyDescent="0.3">
      <c r="B2" s="32" t="s">
        <v>14</v>
      </c>
      <c r="C2" s="35"/>
      <c r="D2" s="30"/>
      <c r="E2" s="30"/>
      <c r="F2" s="34" t="s">
        <v>15</v>
      </c>
      <c r="G2" s="96" t="s">
        <v>260</v>
      </c>
      <c r="H2" s="96"/>
      <c r="I2" s="96"/>
      <c r="J2" s="96"/>
      <c r="K2" s="30"/>
      <c r="L2" s="30"/>
      <c r="M2" s="30"/>
      <c r="N2" s="31"/>
    </row>
    <row r="3" spans="2:14" ht="18.75" thickBot="1" x14ac:dyDescent="0.3">
      <c r="B3" s="90" t="s">
        <v>12</v>
      </c>
      <c r="C3" s="91"/>
      <c r="D3" s="91"/>
      <c r="E3" s="91"/>
      <c r="F3" s="92" t="s">
        <v>11</v>
      </c>
      <c r="G3" s="92"/>
      <c r="H3" s="92"/>
      <c r="I3" s="92"/>
      <c r="J3" s="58"/>
      <c r="K3" s="92" t="s">
        <v>10</v>
      </c>
      <c r="L3" s="92"/>
      <c r="M3" s="92"/>
      <c r="N3" s="92"/>
    </row>
    <row r="4" spans="2:14" ht="54.75" thickBot="1" x14ac:dyDescent="0.3">
      <c r="B4" s="59" t="s">
        <v>9</v>
      </c>
      <c r="C4" s="59" t="s">
        <v>16</v>
      </c>
      <c r="D4" s="59" t="s">
        <v>17</v>
      </c>
      <c r="E4" s="60" t="s">
        <v>8</v>
      </c>
      <c r="F4" s="60" t="s">
        <v>7</v>
      </c>
      <c r="G4" s="61" t="s">
        <v>16</v>
      </c>
      <c r="H4" s="62" t="s">
        <v>17</v>
      </c>
      <c r="I4" s="63" t="s">
        <v>6</v>
      </c>
      <c r="J4" s="59" t="s">
        <v>236</v>
      </c>
      <c r="K4" s="60" t="s">
        <v>5</v>
      </c>
      <c r="L4" s="60" t="s">
        <v>4</v>
      </c>
      <c r="M4" s="59" t="s">
        <v>3</v>
      </c>
      <c r="N4" s="59" t="s">
        <v>2</v>
      </c>
    </row>
    <row r="5" spans="2:14" x14ac:dyDescent="0.25">
      <c r="B5" s="50" t="s">
        <v>233</v>
      </c>
      <c r="C5" s="51" t="s">
        <v>18</v>
      </c>
      <c r="D5" s="52" t="s">
        <v>234</v>
      </c>
      <c r="E5" s="53" t="s">
        <v>235</v>
      </c>
      <c r="F5" s="54" t="s">
        <v>159</v>
      </c>
      <c r="G5" s="51" t="s">
        <v>18</v>
      </c>
      <c r="H5" s="52" t="s">
        <v>20</v>
      </c>
      <c r="I5" s="53" t="s">
        <v>21</v>
      </c>
      <c r="J5" s="47" t="s">
        <v>238</v>
      </c>
      <c r="K5" s="46" t="s">
        <v>22</v>
      </c>
      <c r="L5" s="47">
        <v>3</v>
      </c>
      <c r="M5" s="47">
        <v>450</v>
      </c>
      <c r="N5" s="55" t="s">
        <v>58</v>
      </c>
    </row>
    <row r="6" spans="2:14" x14ac:dyDescent="0.25">
      <c r="B6" s="50" t="s">
        <v>233</v>
      </c>
      <c r="C6" s="51" t="s">
        <v>18</v>
      </c>
      <c r="D6" s="52" t="s">
        <v>234</v>
      </c>
      <c r="E6" s="53" t="s">
        <v>235</v>
      </c>
      <c r="F6" s="45" t="s">
        <v>167</v>
      </c>
      <c r="G6" s="42" t="s">
        <v>18</v>
      </c>
      <c r="H6" s="43" t="s">
        <v>20</v>
      </c>
      <c r="I6" s="44" t="s">
        <v>50</v>
      </c>
      <c r="J6" s="70" t="s">
        <v>238</v>
      </c>
      <c r="K6" s="46" t="s">
        <v>22</v>
      </c>
      <c r="L6" s="47">
        <v>1</v>
      </c>
      <c r="M6" s="47">
        <v>180</v>
      </c>
      <c r="N6" s="48" t="s">
        <v>91</v>
      </c>
    </row>
    <row r="7" spans="2:14" x14ac:dyDescent="0.25">
      <c r="B7" s="50" t="s">
        <v>233</v>
      </c>
      <c r="C7" s="51" t="s">
        <v>18</v>
      </c>
      <c r="D7" s="52" t="s">
        <v>234</v>
      </c>
      <c r="E7" s="53" t="s">
        <v>235</v>
      </c>
      <c r="F7" s="45" t="s">
        <v>172</v>
      </c>
      <c r="G7" s="42" t="s">
        <v>18</v>
      </c>
      <c r="H7" s="43" t="s">
        <v>60</v>
      </c>
      <c r="I7" s="44" t="s">
        <v>241</v>
      </c>
      <c r="J7" s="70" t="s">
        <v>238</v>
      </c>
      <c r="K7" s="46" t="s">
        <v>22</v>
      </c>
      <c r="L7" s="47">
        <v>20</v>
      </c>
      <c r="M7" s="47">
        <v>900</v>
      </c>
      <c r="N7" s="48"/>
    </row>
    <row r="8" spans="2:14" x14ac:dyDescent="0.25">
      <c r="B8" s="50" t="s">
        <v>233</v>
      </c>
      <c r="C8" s="51" t="s">
        <v>18</v>
      </c>
      <c r="D8" s="52" t="s">
        <v>234</v>
      </c>
      <c r="E8" s="53" t="s">
        <v>235</v>
      </c>
      <c r="F8" s="45" t="s">
        <v>177</v>
      </c>
      <c r="G8" s="42" t="s">
        <v>18</v>
      </c>
      <c r="H8" s="43" t="s">
        <v>64</v>
      </c>
      <c r="I8" s="49" t="s">
        <v>65</v>
      </c>
      <c r="J8" s="71" t="s">
        <v>238</v>
      </c>
      <c r="K8" s="46" t="s">
        <v>38</v>
      </c>
      <c r="L8" s="47">
        <v>3</v>
      </c>
      <c r="M8" s="47">
        <v>720</v>
      </c>
      <c r="N8" s="48" t="s">
        <v>91</v>
      </c>
    </row>
    <row r="9" spans="2:14" x14ac:dyDescent="0.25">
      <c r="B9" s="41" t="s">
        <v>242</v>
      </c>
      <c r="C9" s="42" t="s">
        <v>18</v>
      </c>
      <c r="D9" s="43" t="s">
        <v>234</v>
      </c>
      <c r="E9" s="44" t="s">
        <v>243</v>
      </c>
      <c r="F9" s="45" t="s">
        <v>179</v>
      </c>
      <c r="G9" s="42" t="s">
        <v>18</v>
      </c>
      <c r="H9" s="43" t="s">
        <v>20</v>
      </c>
      <c r="I9" s="49" t="s">
        <v>68</v>
      </c>
      <c r="J9" s="71" t="s">
        <v>238</v>
      </c>
      <c r="K9" s="46" t="s">
        <v>22</v>
      </c>
      <c r="L9" s="47">
        <v>8</v>
      </c>
      <c r="M9" s="47">
        <v>280</v>
      </c>
      <c r="N9" s="48"/>
    </row>
    <row r="10" spans="2:14" x14ac:dyDescent="0.25">
      <c r="B10" s="41" t="s">
        <v>242</v>
      </c>
      <c r="C10" s="42" t="s">
        <v>18</v>
      </c>
      <c r="D10" s="43" t="s">
        <v>234</v>
      </c>
      <c r="E10" s="44" t="s">
        <v>243</v>
      </c>
      <c r="F10" s="45" t="s">
        <v>182</v>
      </c>
      <c r="G10" s="42" t="s">
        <v>18</v>
      </c>
      <c r="H10" s="43" t="s">
        <v>72</v>
      </c>
      <c r="I10" s="49" t="s">
        <v>73</v>
      </c>
      <c r="J10" s="71" t="s">
        <v>238</v>
      </c>
      <c r="K10" s="46" t="s">
        <v>22</v>
      </c>
      <c r="L10" s="47">
        <v>2</v>
      </c>
      <c r="M10" s="47">
        <v>290</v>
      </c>
      <c r="N10" s="48" t="s">
        <v>58</v>
      </c>
    </row>
    <row r="11" spans="2:14" x14ac:dyDescent="0.25">
      <c r="B11" s="41" t="s">
        <v>242</v>
      </c>
      <c r="C11" s="42" t="s">
        <v>18</v>
      </c>
      <c r="D11" s="43" t="s">
        <v>234</v>
      </c>
      <c r="E11" s="44" t="s">
        <v>243</v>
      </c>
      <c r="F11" s="45" t="s">
        <v>190</v>
      </c>
      <c r="G11" s="42" t="s">
        <v>18</v>
      </c>
      <c r="H11" s="43" t="s">
        <v>60</v>
      </c>
      <c r="I11" s="49" t="s">
        <v>84</v>
      </c>
      <c r="J11" s="71" t="s">
        <v>238</v>
      </c>
      <c r="K11" s="46" t="s">
        <v>22</v>
      </c>
      <c r="L11" s="47">
        <v>1</v>
      </c>
      <c r="M11" s="47">
        <v>145</v>
      </c>
      <c r="N11" s="48" t="s">
        <v>58</v>
      </c>
    </row>
    <row r="12" spans="2:14" x14ac:dyDescent="0.25">
      <c r="B12" s="41" t="s">
        <v>242</v>
      </c>
      <c r="C12" s="42" t="s">
        <v>18</v>
      </c>
      <c r="D12" s="43" t="s">
        <v>234</v>
      </c>
      <c r="E12" s="44" t="s">
        <v>243</v>
      </c>
      <c r="F12" s="45" t="s">
        <v>197</v>
      </c>
      <c r="G12" s="42" t="s">
        <v>18</v>
      </c>
      <c r="H12" s="43" t="s">
        <v>94</v>
      </c>
      <c r="I12" s="49" t="s">
        <v>95</v>
      </c>
      <c r="J12" s="71" t="s">
        <v>238</v>
      </c>
      <c r="K12" s="46" t="s">
        <v>22</v>
      </c>
      <c r="L12" s="47">
        <v>1</v>
      </c>
      <c r="M12" s="47">
        <v>160</v>
      </c>
      <c r="N12" s="48"/>
    </row>
    <row r="13" spans="2:14" x14ac:dyDescent="0.25">
      <c r="B13" s="41" t="s">
        <v>242</v>
      </c>
      <c r="C13" s="42" t="s">
        <v>18</v>
      </c>
      <c r="D13" s="43" t="s">
        <v>234</v>
      </c>
      <c r="E13" s="44" t="s">
        <v>243</v>
      </c>
      <c r="F13" s="45" t="s">
        <v>198</v>
      </c>
      <c r="G13" s="42" t="s">
        <v>18</v>
      </c>
      <c r="H13" s="43" t="s">
        <v>20</v>
      </c>
      <c r="I13" s="49" t="s">
        <v>96</v>
      </c>
      <c r="J13" s="71" t="s">
        <v>238</v>
      </c>
      <c r="K13" s="46" t="s">
        <v>38</v>
      </c>
      <c r="L13" s="47">
        <v>5</v>
      </c>
      <c r="M13" s="47">
        <v>175</v>
      </c>
      <c r="N13" s="48"/>
    </row>
    <row r="14" spans="2:14" x14ac:dyDescent="0.25">
      <c r="B14" s="41" t="s">
        <v>245</v>
      </c>
      <c r="C14" s="42" t="s">
        <v>18</v>
      </c>
      <c r="D14" s="43" t="s">
        <v>234</v>
      </c>
      <c r="E14" s="44" t="s">
        <v>246</v>
      </c>
      <c r="F14" s="45" t="s">
        <v>145</v>
      </c>
      <c r="G14" s="42" t="s">
        <v>18</v>
      </c>
      <c r="H14" s="43" t="s">
        <v>20</v>
      </c>
      <c r="I14" s="49" t="s">
        <v>101</v>
      </c>
      <c r="J14" s="71" t="s">
        <v>238</v>
      </c>
      <c r="K14" s="46" t="s">
        <v>22</v>
      </c>
      <c r="L14" s="47">
        <v>10</v>
      </c>
      <c r="M14" s="47">
        <v>1300</v>
      </c>
      <c r="N14" s="48"/>
    </row>
    <row r="15" spans="2:14" x14ac:dyDescent="0.25">
      <c r="B15" s="41" t="s">
        <v>245</v>
      </c>
      <c r="C15" s="42" t="s">
        <v>18</v>
      </c>
      <c r="D15" s="43" t="s">
        <v>234</v>
      </c>
      <c r="E15" s="44" t="s">
        <v>246</v>
      </c>
      <c r="F15" s="45" t="s">
        <v>205</v>
      </c>
      <c r="G15" s="42" t="s">
        <v>18</v>
      </c>
      <c r="H15" s="43" t="s">
        <v>64</v>
      </c>
      <c r="I15" s="49" t="s">
        <v>102</v>
      </c>
      <c r="J15" s="71" t="s">
        <v>238</v>
      </c>
      <c r="K15" s="46" t="s">
        <v>22</v>
      </c>
      <c r="L15" s="47">
        <v>8</v>
      </c>
      <c r="M15" s="47">
        <v>400</v>
      </c>
      <c r="N15" s="48"/>
    </row>
    <row r="16" spans="2:14" x14ac:dyDescent="0.25">
      <c r="B16" s="41" t="s">
        <v>245</v>
      </c>
      <c r="C16" s="42" t="s">
        <v>18</v>
      </c>
      <c r="D16" s="43" t="s">
        <v>234</v>
      </c>
      <c r="E16" s="44" t="s">
        <v>246</v>
      </c>
      <c r="F16" s="45" t="s">
        <v>208</v>
      </c>
      <c r="G16" s="42" t="s">
        <v>18</v>
      </c>
      <c r="H16" s="43" t="s">
        <v>72</v>
      </c>
      <c r="I16" s="49" t="s">
        <v>106</v>
      </c>
      <c r="J16" s="71" t="s">
        <v>238</v>
      </c>
      <c r="K16" s="46" t="s">
        <v>22</v>
      </c>
      <c r="L16" s="47">
        <v>4</v>
      </c>
      <c r="M16" s="47">
        <v>540</v>
      </c>
      <c r="N16" s="48" t="s">
        <v>58</v>
      </c>
    </row>
    <row r="17" spans="2:14" x14ac:dyDescent="0.25">
      <c r="B17" s="41" t="s">
        <v>245</v>
      </c>
      <c r="C17" s="42" t="s">
        <v>18</v>
      </c>
      <c r="D17" s="43" t="s">
        <v>234</v>
      </c>
      <c r="E17" s="44" t="s">
        <v>246</v>
      </c>
      <c r="F17" s="45" t="s">
        <v>225</v>
      </c>
      <c r="G17" s="42" t="s">
        <v>18</v>
      </c>
      <c r="H17" s="43" t="s">
        <v>72</v>
      </c>
      <c r="I17" s="49" t="s">
        <v>128</v>
      </c>
      <c r="J17" s="71" t="s">
        <v>238</v>
      </c>
      <c r="K17" s="46" t="s">
        <v>30</v>
      </c>
      <c r="L17" s="47">
        <v>25</v>
      </c>
      <c r="M17" s="47">
        <v>1250</v>
      </c>
      <c r="N17" s="48"/>
    </row>
    <row r="18" spans="2:14" x14ac:dyDescent="0.25">
      <c r="B18" s="50" t="s">
        <v>233</v>
      </c>
      <c r="C18" s="51" t="s">
        <v>18</v>
      </c>
      <c r="D18" s="52" t="s">
        <v>234</v>
      </c>
      <c r="E18" s="53" t="s">
        <v>235</v>
      </c>
      <c r="F18" s="45" t="s">
        <v>171</v>
      </c>
      <c r="G18" s="42" t="s">
        <v>138</v>
      </c>
      <c r="H18" s="43" t="s">
        <v>24</v>
      </c>
      <c r="I18" s="44" t="s">
        <v>57</v>
      </c>
      <c r="J18" s="70" t="s">
        <v>238</v>
      </c>
      <c r="K18" s="46" t="s">
        <v>26</v>
      </c>
      <c r="L18" s="47">
        <v>25</v>
      </c>
      <c r="M18" s="47">
        <v>1125</v>
      </c>
      <c r="N18" s="48"/>
    </row>
    <row r="19" spans="2:14" x14ac:dyDescent="0.25">
      <c r="B19" s="41" t="s">
        <v>242</v>
      </c>
      <c r="C19" s="42" t="s">
        <v>18</v>
      </c>
      <c r="D19" s="43" t="s">
        <v>234</v>
      </c>
      <c r="E19" s="44" t="s">
        <v>243</v>
      </c>
      <c r="F19" s="45" t="s">
        <v>181</v>
      </c>
      <c r="G19" s="42" t="s">
        <v>138</v>
      </c>
      <c r="H19" s="43" t="s">
        <v>59</v>
      </c>
      <c r="I19" s="49" t="s">
        <v>71</v>
      </c>
      <c r="J19" s="71" t="s">
        <v>238</v>
      </c>
      <c r="K19" s="46" t="s">
        <v>26</v>
      </c>
      <c r="L19" s="47">
        <v>2</v>
      </c>
      <c r="M19" s="47">
        <v>320</v>
      </c>
      <c r="N19" s="48"/>
    </row>
    <row r="20" spans="2:14" x14ac:dyDescent="0.25">
      <c r="B20" s="41" t="s">
        <v>242</v>
      </c>
      <c r="C20" s="42" t="s">
        <v>18</v>
      </c>
      <c r="D20" s="43" t="s">
        <v>234</v>
      </c>
      <c r="E20" s="44" t="s">
        <v>243</v>
      </c>
      <c r="F20" s="45" t="s">
        <v>185</v>
      </c>
      <c r="G20" s="42" t="s">
        <v>138</v>
      </c>
      <c r="H20" s="43" t="s">
        <v>51</v>
      </c>
      <c r="I20" s="44" t="s">
        <v>78</v>
      </c>
      <c r="J20" s="71" t="s">
        <v>238</v>
      </c>
      <c r="K20" s="46" t="s">
        <v>26</v>
      </c>
      <c r="L20" s="47">
        <v>15</v>
      </c>
      <c r="M20" s="47">
        <v>525</v>
      </c>
      <c r="N20" s="48"/>
    </row>
    <row r="21" spans="2:14" x14ac:dyDescent="0.25">
      <c r="B21" s="41" t="s">
        <v>242</v>
      </c>
      <c r="C21" s="42" t="s">
        <v>18</v>
      </c>
      <c r="D21" s="43" t="s">
        <v>234</v>
      </c>
      <c r="E21" s="44" t="s">
        <v>243</v>
      </c>
      <c r="F21" s="45" t="s">
        <v>195</v>
      </c>
      <c r="G21" s="42" t="s">
        <v>138</v>
      </c>
      <c r="H21" s="43" t="s">
        <v>51</v>
      </c>
      <c r="I21" s="44" t="s">
        <v>78</v>
      </c>
      <c r="J21" s="71" t="s">
        <v>238</v>
      </c>
      <c r="K21" s="46" t="s">
        <v>26</v>
      </c>
      <c r="L21" s="47">
        <v>4</v>
      </c>
      <c r="M21" s="47">
        <v>140</v>
      </c>
      <c r="N21" s="48"/>
    </row>
    <row r="22" spans="2:14" x14ac:dyDescent="0.25">
      <c r="B22" s="41" t="s">
        <v>245</v>
      </c>
      <c r="C22" s="42" t="s">
        <v>18</v>
      </c>
      <c r="D22" s="43" t="s">
        <v>234</v>
      </c>
      <c r="E22" s="44" t="s">
        <v>246</v>
      </c>
      <c r="F22" s="45" t="s">
        <v>202</v>
      </c>
      <c r="G22" s="42" t="s">
        <v>138</v>
      </c>
      <c r="H22" s="43" t="s">
        <v>24</v>
      </c>
      <c r="I22" s="44" t="s">
        <v>57</v>
      </c>
      <c r="J22" s="71" t="s">
        <v>238</v>
      </c>
      <c r="K22" s="46" t="s">
        <v>26</v>
      </c>
      <c r="L22" s="47">
        <v>12</v>
      </c>
      <c r="M22" s="47">
        <v>1620</v>
      </c>
      <c r="N22" s="48" t="s">
        <v>58</v>
      </c>
    </row>
    <row r="23" spans="2:14" x14ac:dyDescent="0.25">
      <c r="B23" s="41" t="s">
        <v>245</v>
      </c>
      <c r="C23" s="42" t="s">
        <v>18</v>
      </c>
      <c r="D23" s="43" t="s">
        <v>234</v>
      </c>
      <c r="E23" s="44" t="s">
        <v>246</v>
      </c>
      <c r="F23" s="45" t="s">
        <v>222</v>
      </c>
      <c r="G23" s="42" t="s">
        <v>138</v>
      </c>
      <c r="H23" s="43" t="s">
        <v>59</v>
      </c>
      <c r="I23" s="49" t="s">
        <v>71</v>
      </c>
      <c r="J23" s="71" t="s">
        <v>238</v>
      </c>
      <c r="K23" s="46" t="s">
        <v>26</v>
      </c>
      <c r="L23" s="47">
        <v>5</v>
      </c>
      <c r="M23" s="47">
        <v>675</v>
      </c>
      <c r="N23" s="48" t="s">
        <v>58</v>
      </c>
    </row>
    <row r="24" spans="2:14" x14ac:dyDescent="0.25">
      <c r="B24" s="41" t="s">
        <v>245</v>
      </c>
      <c r="C24" s="42" t="s">
        <v>18</v>
      </c>
      <c r="D24" s="43" t="s">
        <v>234</v>
      </c>
      <c r="E24" s="44" t="s">
        <v>246</v>
      </c>
      <c r="F24" s="45" t="s">
        <v>211</v>
      </c>
      <c r="G24" s="42" t="s">
        <v>110</v>
      </c>
      <c r="H24" s="43" t="s">
        <v>24</v>
      </c>
      <c r="I24" s="49" t="s">
        <v>111</v>
      </c>
      <c r="J24" s="71" t="s">
        <v>238</v>
      </c>
      <c r="K24" s="46" t="s">
        <v>26</v>
      </c>
      <c r="L24" s="47">
        <v>20</v>
      </c>
      <c r="M24" s="47">
        <f>20*50</f>
        <v>1000</v>
      </c>
      <c r="N24" s="48"/>
    </row>
    <row r="25" spans="2:14" x14ac:dyDescent="0.25">
      <c r="B25" s="41" t="s">
        <v>245</v>
      </c>
      <c r="C25" s="42" t="s">
        <v>18</v>
      </c>
      <c r="D25" s="43" t="s">
        <v>234</v>
      </c>
      <c r="E25" s="44" t="s">
        <v>246</v>
      </c>
      <c r="F25" s="45" t="s">
        <v>217</v>
      </c>
      <c r="G25" s="42" t="s">
        <v>18</v>
      </c>
      <c r="H25" s="43" t="s">
        <v>118</v>
      </c>
      <c r="I25" s="49" t="s">
        <v>119</v>
      </c>
      <c r="J25" s="71" t="s">
        <v>238</v>
      </c>
      <c r="K25" s="46" t="s">
        <v>22</v>
      </c>
      <c r="L25" s="47">
        <v>9</v>
      </c>
      <c r="M25" s="47">
        <f>9*130</f>
        <v>1170</v>
      </c>
      <c r="N25" s="48"/>
    </row>
    <row r="26" spans="2:14" x14ac:dyDescent="0.25">
      <c r="B26" s="28"/>
      <c r="C26" s="36"/>
      <c r="D26" s="3"/>
      <c r="E26" s="27"/>
      <c r="F26" s="26"/>
      <c r="G26" s="26"/>
      <c r="H26" s="3"/>
      <c r="I26" s="27"/>
      <c r="J26" s="27"/>
      <c r="K26" s="25"/>
      <c r="L26" s="3"/>
      <c r="M26" s="3"/>
      <c r="N26" s="2"/>
    </row>
    <row r="27" spans="2:14" x14ac:dyDescent="0.25">
      <c r="B27" s="28"/>
      <c r="C27" s="36"/>
      <c r="D27" s="3"/>
      <c r="E27" s="27"/>
      <c r="F27" s="26"/>
      <c r="G27" s="26"/>
      <c r="H27" s="3"/>
      <c r="I27" s="27"/>
      <c r="J27" s="27"/>
      <c r="K27" s="25"/>
      <c r="L27" s="3"/>
      <c r="M27" s="3"/>
      <c r="N27" s="2"/>
    </row>
    <row r="28" spans="2:14" x14ac:dyDescent="0.25">
      <c r="B28" s="28"/>
      <c r="C28" s="36"/>
      <c r="D28" s="3"/>
      <c r="E28" s="27"/>
      <c r="F28" s="26"/>
      <c r="G28" s="26"/>
      <c r="H28" s="3"/>
      <c r="I28" s="27"/>
      <c r="J28" s="27"/>
      <c r="K28" s="25"/>
      <c r="L28" s="3"/>
      <c r="M28" s="3"/>
      <c r="N28" s="2"/>
    </row>
    <row r="29" spans="2:14" x14ac:dyDescent="0.25">
      <c r="B29" s="28"/>
      <c r="C29" s="36"/>
      <c r="D29" s="3"/>
      <c r="E29" s="27"/>
      <c r="F29" s="26"/>
      <c r="G29" s="26"/>
      <c r="H29" s="3"/>
      <c r="I29" s="27"/>
      <c r="J29" s="27"/>
      <c r="K29" s="25"/>
      <c r="L29" s="3"/>
      <c r="M29" s="3"/>
      <c r="N29" s="2"/>
    </row>
    <row r="30" spans="2:14" x14ac:dyDescent="0.25">
      <c r="B30" s="28"/>
      <c r="C30" s="36"/>
      <c r="D30" s="3"/>
      <c r="E30" s="27"/>
      <c r="F30" s="26"/>
      <c r="G30" s="26"/>
      <c r="H30" s="3"/>
      <c r="I30" s="27"/>
      <c r="J30" s="27"/>
      <c r="K30" s="25"/>
      <c r="L30" s="3"/>
      <c r="M30" s="3"/>
      <c r="N30" s="2"/>
    </row>
    <row r="31" spans="2:14" x14ac:dyDescent="0.25">
      <c r="B31" s="28"/>
      <c r="C31" s="36"/>
      <c r="D31" s="3"/>
      <c r="E31" s="27"/>
      <c r="F31" s="26"/>
      <c r="G31" s="26"/>
      <c r="H31" s="3"/>
      <c r="I31" s="27"/>
      <c r="J31" s="27"/>
      <c r="K31" s="25"/>
      <c r="L31" s="3"/>
      <c r="M31" s="3"/>
      <c r="N31" s="2"/>
    </row>
    <row r="32" spans="2:14" x14ac:dyDescent="0.25">
      <c r="B32" s="28"/>
      <c r="C32" s="36"/>
      <c r="D32" s="3"/>
      <c r="E32" s="27"/>
      <c r="F32" s="26"/>
      <c r="G32" s="26"/>
      <c r="H32" s="3"/>
      <c r="I32" s="27"/>
      <c r="J32" s="27"/>
      <c r="K32" s="25"/>
      <c r="L32" s="3"/>
      <c r="M32" s="3"/>
      <c r="N32" s="2"/>
    </row>
    <row r="33" spans="2:14" x14ac:dyDescent="0.25">
      <c r="B33" s="28"/>
      <c r="C33" s="36"/>
      <c r="D33" s="3"/>
      <c r="E33" s="27"/>
      <c r="F33" s="26"/>
      <c r="G33" s="26"/>
      <c r="H33" s="3"/>
      <c r="I33" s="27"/>
      <c r="J33" s="27"/>
      <c r="K33" s="25"/>
      <c r="L33" s="3"/>
      <c r="M33" s="3"/>
      <c r="N33" s="2"/>
    </row>
    <row r="34" spans="2:14" x14ac:dyDescent="0.25">
      <c r="B34" s="28"/>
      <c r="C34" s="36"/>
      <c r="D34" s="3"/>
      <c r="E34" s="27"/>
      <c r="F34" s="26"/>
      <c r="G34" s="26"/>
      <c r="H34" s="3"/>
      <c r="I34" s="27"/>
      <c r="J34" s="27"/>
      <c r="K34" s="25"/>
      <c r="L34" s="3"/>
      <c r="M34" s="3"/>
      <c r="N34" s="2"/>
    </row>
    <row r="35" spans="2:14" x14ac:dyDescent="0.25">
      <c r="B35" s="28"/>
      <c r="C35" s="36"/>
      <c r="D35" s="3"/>
      <c r="E35" s="27"/>
      <c r="F35" s="26"/>
      <c r="G35" s="26"/>
      <c r="H35" s="3"/>
      <c r="I35" s="27"/>
      <c r="J35" s="27"/>
      <c r="K35" s="25"/>
      <c r="L35" s="3"/>
      <c r="M35" s="3"/>
      <c r="N35" s="2"/>
    </row>
    <row r="36" spans="2:14" x14ac:dyDescent="0.25">
      <c r="B36" s="28"/>
      <c r="C36" s="36"/>
      <c r="D36" s="3"/>
      <c r="E36" s="27"/>
      <c r="F36" s="26"/>
      <c r="G36" s="26"/>
      <c r="H36" s="3"/>
      <c r="I36" s="27"/>
      <c r="J36" s="27"/>
      <c r="K36" s="25"/>
      <c r="L36" s="3"/>
      <c r="M36" s="3"/>
      <c r="N36" s="2"/>
    </row>
    <row r="37" spans="2:14" x14ac:dyDescent="0.25">
      <c r="B37" s="28"/>
      <c r="C37" s="36"/>
      <c r="D37" s="3"/>
      <c r="E37" s="27"/>
      <c r="F37" s="26"/>
      <c r="G37" s="26"/>
      <c r="H37" s="3"/>
      <c r="I37" s="27"/>
      <c r="J37" s="27"/>
      <c r="K37" s="25"/>
      <c r="L37" s="3"/>
      <c r="M37" s="3"/>
      <c r="N37" s="2"/>
    </row>
    <row r="38" spans="2:14" x14ac:dyDescent="0.25">
      <c r="B38" s="28"/>
      <c r="C38" s="36"/>
      <c r="D38" s="3"/>
      <c r="E38" s="27"/>
      <c r="F38" s="26"/>
      <c r="G38" s="26"/>
      <c r="H38" s="3"/>
      <c r="I38" s="27"/>
      <c r="J38" s="27"/>
      <c r="K38" s="25"/>
      <c r="L38" s="3"/>
      <c r="M38" s="3"/>
      <c r="N38" s="2"/>
    </row>
    <row r="39" spans="2:14" x14ac:dyDescent="0.25">
      <c r="B39" s="28"/>
      <c r="C39" s="36"/>
      <c r="D39" s="3"/>
      <c r="E39" s="27"/>
      <c r="F39" s="26"/>
      <c r="G39" s="26"/>
      <c r="H39" s="3"/>
      <c r="I39" s="27"/>
      <c r="J39" s="27"/>
      <c r="K39" s="25"/>
      <c r="L39" s="3"/>
      <c r="M39" s="3"/>
      <c r="N39" s="2"/>
    </row>
    <row r="40" spans="2:14" x14ac:dyDescent="0.25">
      <c r="B40" s="28"/>
      <c r="C40" s="36"/>
      <c r="D40" s="3"/>
      <c r="E40" s="27"/>
      <c r="F40" s="26"/>
      <c r="G40" s="26"/>
      <c r="H40" s="3"/>
      <c r="I40" s="27"/>
      <c r="J40" s="27"/>
      <c r="K40" s="25"/>
      <c r="L40" s="3"/>
      <c r="M40" s="3"/>
      <c r="N40" s="2"/>
    </row>
    <row r="41" spans="2:14" x14ac:dyDescent="0.25">
      <c r="B41" s="28"/>
      <c r="C41" s="36"/>
      <c r="D41" s="3"/>
      <c r="E41" s="27"/>
      <c r="F41" s="26"/>
      <c r="G41" s="26"/>
      <c r="H41" s="3"/>
      <c r="I41" s="21"/>
      <c r="J41" s="21"/>
      <c r="K41" s="25"/>
      <c r="L41" s="3"/>
      <c r="M41" s="3"/>
      <c r="N41" s="2"/>
    </row>
    <row r="42" spans="2:14" ht="16.5" thickBot="1" x14ac:dyDescent="0.3">
      <c r="B42" s="24"/>
      <c r="C42" s="37"/>
      <c r="D42" s="22"/>
      <c r="E42" s="21"/>
      <c r="F42" s="23"/>
      <c r="G42" s="23"/>
      <c r="H42" s="22"/>
      <c r="I42" s="21"/>
      <c r="J42" s="21"/>
      <c r="K42" s="20"/>
      <c r="L42" s="3"/>
      <c r="M42" s="3"/>
      <c r="N42" s="2"/>
    </row>
    <row r="43" spans="2:14" x14ac:dyDescent="0.25">
      <c r="B43" s="19" t="s">
        <v>1</v>
      </c>
      <c r="C43" s="16"/>
      <c r="D43" s="17"/>
      <c r="E43" s="16"/>
      <c r="F43" s="18"/>
      <c r="G43" s="18"/>
      <c r="H43" s="17"/>
      <c r="I43" s="16"/>
      <c r="J43" s="16"/>
      <c r="K43" s="15"/>
      <c r="L43" s="4"/>
      <c r="M43" s="3"/>
      <c r="N43" s="2"/>
    </row>
    <row r="44" spans="2:14" x14ac:dyDescent="0.25">
      <c r="B44" s="14"/>
      <c r="C44" s="11"/>
      <c r="D44" s="12"/>
      <c r="E44" s="11"/>
      <c r="F44" s="13"/>
      <c r="G44" s="13"/>
      <c r="H44" s="12"/>
      <c r="I44" s="11"/>
      <c r="J44" s="11"/>
      <c r="K44" s="10"/>
      <c r="L44" s="4"/>
      <c r="M44" s="3"/>
      <c r="N44" s="2"/>
    </row>
    <row r="45" spans="2:14" x14ac:dyDescent="0.25">
      <c r="B45" s="14"/>
      <c r="C45" s="11"/>
      <c r="D45" s="12"/>
      <c r="E45" s="11"/>
      <c r="F45" s="13"/>
      <c r="G45" s="13"/>
      <c r="H45" s="12"/>
      <c r="I45" s="11"/>
      <c r="J45" s="11"/>
      <c r="K45" s="10"/>
      <c r="L45" s="4"/>
      <c r="M45" s="3"/>
      <c r="N45" s="2"/>
    </row>
    <row r="46" spans="2:14" x14ac:dyDescent="0.25">
      <c r="B46" s="14"/>
      <c r="C46" s="11"/>
      <c r="D46" s="12"/>
      <c r="E46" s="11"/>
      <c r="F46" s="13"/>
      <c r="G46" s="13"/>
      <c r="H46" s="12"/>
      <c r="I46" s="11"/>
      <c r="J46" s="11"/>
      <c r="K46" s="10"/>
      <c r="L46" s="4"/>
      <c r="M46" s="3"/>
      <c r="N46" s="2"/>
    </row>
    <row r="47" spans="2:14" x14ac:dyDescent="0.25">
      <c r="B47" s="14"/>
      <c r="C47" s="11"/>
      <c r="D47" s="12"/>
      <c r="E47" s="11"/>
      <c r="F47" s="13"/>
      <c r="G47" s="13"/>
      <c r="H47" s="12"/>
      <c r="I47" s="11"/>
      <c r="J47" s="11"/>
      <c r="K47" s="10"/>
      <c r="L47" s="4"/>
      <c r="M47" s="3"/>
      <c r="N47" s="2"/>
    </row>
    <row r="48" spans="2:14" x14ac:dyDescent="0.25">
      <c r="B48" s="14"/>
      <c r="C48" s="11"/>
      <c r="D48" s="12"/>
      <c r="E48" s="11"/>
      <c r="F48" s="13"/>
      <c r="G48" s="13"/>
      <c r="H48" s="12"/>
      <c r="I48" s="11"/>
      <c r="J48" s="11"/>
      <c r="K48" s="10"/>
      <c r="L48" s="4"/>
      <c r="M48" s="3"/>
      <c r="N48" s="2"/>
    </row>
    <row r="49" spans="2:14" x14ac:dyDescent="0.25">
      <c r="B49" s="14"/>
      <c r="C49" s="11"/>
      <c r="D49" s="12"/>
      <c r="E49" s="11"/>
      <c r="F49" s="13"/>
      <c r="G49" s="13"/>
      <c r="H49" s="12"/>
      <c r="I49" s="11"/>
      <c r="J49" s="11"/>
      <c r="K49" s="10"/>
      <c r="L49" s="4"/>
      <c r="M49" s="3"/>
      <c r="N49" s="2"/>
    </row>
    <row r="50" spans="2:14" x14ac:dyDescent="0.25">
      <c r="B50" s="14"/>
      <c r="C50" s="11"/>
      <c r="D50" s="12"/>
      <c r="E50" s="11"/>
      <c r="F50" s="13"/>
      <c r="G50" s="13"/>
      <c r="H50" s="12"/>
      <c r="I50" s="11"/>
      <c r="J50" s="11"/>
      <c r="K50" s="10"/>
      <c r="L50" s="93" t="s">
        <v>0</v>
      </c>
      <c r="M50" s="94"/>
      <c r="N50" s="95"/>
    </row>
    <row r="51" spans="2:14" ht="16.5" thickBot="1" x14ac:dyDescent="0.3">
      <c r="B51" s="9"/>
      <c r="C51" s="6"/>
      <c r="D51" s="7"/>
      <c r="E51" s="6"/>
      <c r="F51" s="8"/>
      <c r="G51" s="8"/>
      <c r="H51" s="7"/>
      <c r="I51" s="6"/>
      <c r="J51" s="6"/>
      <c r="K51" s="5"/>
      <c r="L51" s="4">
        <f>SUM(L5:L49)</f>
        <v>183</v>
      </c>
      <c r="M51" s="4">
        <f>SUM(M5:M49)</f>
        <v>13365</v>
      </c>
      <c r="N51" s="2"/>
    </row>
  </sheetData>
  <mergeCells count="6">
    <mergeCell ref="B1:N1"/>
    <mergeCell ref="B3:E3"/>
    <mergeCell ref="F3:I3"/>
    <mergeCell ref="K3:N3"/>
    <mergeCell ref="L50:N50"/>
    <mergeCell ref="G2:J2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headerFooter>
    <oddHeader>&amp;LDTE TP GOTRM&amp;C&amp;F</oddHead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N52"/>
  <sheetViews>
    <sheetView topLeftCell="E34" zoomScaleNormal="100" workbookViewId="0">
      <selection activeCell="G2" sqref="G2:I2"/>
    </sheetView>
  </sheetViews>
  <sheetFormatPr baseColWidth="10" defaultColWidth="10.875" defaultRowHeight="15.75" x14ac:dyDescent="0.25"/>
  <cols>
    <col min="1" max="1" width="5.375" style="1" customWidth="1"/>
    <col min="2" max="2" width="19" style="1" bestFit="1" customWidth="1"/>
    <col min="3" max="4" width="10.625" style="1" customWidth="1"/>
    <col min="5" max="5" width="26.375" style="1" customWidth="1"/>
    <col min="6" max="6" width="17.375" style="1" bestFit="1" customWidth="1"/>
    <col min="7" max="8" width="10.625" style="1" customWidth="1"/>
    <col min="9" max="9" width="27.125" style="1" customWidth="1"/>
    <col min="10" max="10" width="21" style="1" customWidth="1"/>
    <col min="11" max="11" width="13" style="1" bestFit="1" customWidth="1"/>
    <col min="12" max="12" width="13.625" style="1" customWidth="1"/>
    <col min="13" max="13" width="8.375" style="1" bestFit="1" customWidth="1"/>
    <col min="14" max="14" width="17.375" style="1" customWidth="1"/>
    <col min="15" max="16384" width="10.875" style="1"/>
  </cols>
  <sheetData>
    <row r="1" spans="2:14" ht="42.75" customHeight="1" thickBot="1" x14ac:dyDescent="0.3">
      <c r="B1" s="87" t="s">
        <v>13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2:14" ht="24" thickBot="1" x14ac:dyDescent="0.3">
      <c r="B2" s="32" t="s">
        <v>14</v>
      </c>
      <c r="C2" s="35"/>
      <c r="D2" s="30"/>
      <c r="E2" s="30"/>
      <c r="F2" s="34" t="s">
        <v>15</v>
      </c>
      <c r="G2" s="96" t="s">
        <v>261</v>
      </c>
      <c r="H2" s="96"/>
      <c r="I2" s="96"/>
      <c r="J2" s="33"/>
      <c r="K2" s="30"/>
      <c r="L2" s="30"/>
      <c r="M2" s="30"/>
      <c r="N2" s="31"/>
    </row>
    <row r="3" spans="2:14" ht="18.75" thickBot="1" x14ac:dyDescent="0.3">
      <c r="B3" s="90" t="s">
        <v>12</v>
      </c>
      <c r="C3" s="91"/>
      <c r="D3" s="91"/>
      <c r="E3" s="91"/>
      <c r="F3" s="92" t="s">
        <v>11</v>
      </c>
      <c r="G3" s="92"/>
      <c r="H3" s="92"/>
      <c r="I3" s="92"/>
      <c r="J3" s="58"/>
      <c r="K3" s="92" t="s">
        <v>10</v>
      </c>
      <c r="L3" s="92"/>
      <c r="M3" s="92"/>
      <c r="N3" s="92"/>
    </row>
    <row r="4" spans="2:14" ht="54.75" thickBot="1" x14ac:dyDescent="0.3">
      <c r="B4" s="59" t="s">
        <v>9</v>
      </c>
      <c r="C4" s="59" t="s">
        <v>16</v>
      </c>
      <c r="D4" s="59" t="s">
        <v>17</v>
      </c>
      <c r="E4" s="60" t="s">
        <v>8</v>
      </c>
      <c r="F4" s="60" t="s">
        <v>7</v>
      </c>
      <c r="G4" s="61" t="s">
        <v>16</v>
      </c>
      <c r="H4" s="62" t="s">
        <v>17</v>
      </c>
      <c r="I4" s="63" t="s">
        <v>6</v>
      </c>
      <c r="J4" s="59" t="s">
        <v>236</v>
      </c>
      <c r="K4" s="60" t="s">
        <v>5</v>
      </c>
      <c r="L4" s="60" t="s">
        <v>4</v>
      </c>
      <c r="M4" s="59" t="s">
        <v>3</v>
      </c>
      <c r="N4" s="59" t="s">
        <v>2</v>
      </c>
    </row>
    <row r="5" spans="2:14" x14ac:dyDescent="0.25">
      <c r="B5" s="50" t="s">
        <v>233</v>
      </c>
      <c r="C5" s="51" t="s">
        <v>18</v>
      </c>
      <c r="D5" s="52" t="s">
        <v>234</v>
      </c>
      <c r="E5" s="53" t="s">
        <v>235</v>
      </c>
      <c r="F5" s="45" t="s">
        <v>144</v>
      </c>
      <c r="G5" s="42" t="s">
        <v>18</v>
      </c>
      <c r="H5" s="43" t="s">
        <v>24</v>
      </c>
      <c r="I5" s="44" t="s">
        <v>44</v>
      </c>
      <c r="J5" s="70" t="s">
        <v>240</v>
      </c>
      <c r="K5" s="46" t="s">
        <v>22</v>
      </c>
      <c r="L5" s="47">
        <v>1</v>
      </c>
      <c r="M5" s="47">
        <v>150</v>
      </c>
      <c r="N5" s="48" t="s">
        <v>58</v>
      </c>
    </row>
    <row r="6" spans="2:14" x14ac:dyDescent="0.25">
      <c r="B6" s="50" t="s">
        <v>233</v>
      </c>
      <c r="C6" s="51" t="s">
        <v>18</v>
      </c>
      <c r="D6" s="52" t="s">
        <v>234</v>
      </c>
      <c r="E6" s="53" t="s">
        <v>235</v>
      </c>
      <c r="F6" s="45" t="s">
        <v>163</v>
      </c>
      <c r="G6" s="42" t="s">
        <v>18</v>
      </c>
      <c r="H6" s="43" t="s">
        <v>36</v>
      </c>
      <c r="I6" s="44" t="s">
        <v>37</v>
      </c>
      <c r="J6" s="70" t="s">
        <v>240</v>
      </c>
      <c r="K6" s="46" t="s">
        <v>38</v>
      </c>
      <c r="L6" s="47">
        <v>3</v>
      </c>
      <c r="M6" s="47">
        <v>135</v>
      </c>
      <c r="N6" s="48"/>
    </row>
    <row r="7" spans="2:14" x14ac:dyDescent="0.25">
      <c r="B7" s="50" t="s">
        <v>233</v>
      </c>
      <c r="C7" s="51" t="s">
        <v>18</v>
      </c>
      <c r="D7" s="52" t="s">
        <v>234</v>
      </c>
      <c r="E7" s="53" t="s">
        <v>235</v>
      </c>
      <c r="F7" s="45" t="s">
        <v>164</v>
      </c>
      <c r="G7" s="42" t="s">
        <v>18</v>
      </c>
      <c r="H7" s="43" t="s">
        <v>39</v>
      </c>
      <c r="I7" s="44" t="s">
        <v>40</v>
      </c>
      <c r="J7" s="70" t="s">
        <v>240</v>
      </c>
      <c r="K7" s="56" t="s">
        <v>22</v>
      </c>
      <c r="L7" s="47">
        <v>40</v>
      </c>
      <c r="M7" s="47">
        <v>1800</v>
      </c>
      <c r="N7" s="48"/>
    </row>
    <row r="8" spans="2:14" x14ac:dyDescent="0.25">
      <c r="B8" s="50" t="s">
        <v>233</v>
      </c>
      <c r="C8" s="51" t="s">
        <v>18</v>
      </c>
      <c r="D8" s="52" t="s">
        <v>234</v>
      </c>
      <c r="E8" s="53" t="s">
        <v>235</v>
      </c>
      <c r="F8" s="45" t="s">
        <v>146</v>
      </c>
      <c r="G8" s="42" t="s">
        <v>18</v>
      </c>
      <c r="H8" s="43" t="s">
        <v>24</v>
      </c>
      <c r="I8" s="44" t="s">
        <v>139</v>
      </c>
      <c r="J8" s="70" t="s">
        <v>240</v>
      </c>
      <c r="K8" s="46" t="s">
        <v>22</v>
      </c>
      <c r="L8" s="47">
        <v>1</v>
      </c>
      <c r="M8" s="47">
        <v>180</v>
      </c>
      <c r="N8" s="48" t="s">
        <v>91</v>
      </c>
    </row>
    <row r="9" spans="2:14" x14ac:dyDescent="0.25">
      <c r="B9" s="50" t="s">
        <v>233</v>
      </c>
      <c r="C9" s="51" t="s">
        <v>18</v>
      </c>
      <c r="D9" s="52" t="s">
        <v>234</v>
      </c>
      <c r="E9" s="53" t="s">
        <v>235</v>
      </c>
      <c r="F9" s="45" t="s">
        <v>170</v>
      </c>
      <c r="G9" s="42" t="s">
        <v>18</v>
      </c>
      <c r="H9" s="43" t="s">
        <v>36</v>
      </c>
      <c r="I9" s="49" t="s">
        <v>56</v>
      </c>
      <c r="J9" s="71" t="s">
        <v>240</v>
      </c>
      <c r="K9" s="46" t="s">
        <v>22</v>
      </c>
      <c r="L9" s="47">
        <v>2</v>
      </c>
      <c r="M9" s="47">
        <v>90</v>
      </c>
      <c r="N9" s="48"/>
    </row>
    <row r="10" spans="2:14" x14ac:dyDescent="0.25">
      <c r="B10" s="50" t="s">
        <v>233</v>
      </c>
      <c r="C10" s="51" t="s">
        <v>18</v>
      </c>
      <c r="D10" s="52" t="s">
        <v>234</v>
      </c>
      <c r="E10" s="53" t="s">
        <v>235</v>
      </c>
      <c r="F10" s="45" t="s">
        <v>147</v>
      </c>
      <c r="G10" s="42" t="s">
        <v>18</v>
      </c>
      <c r="H10" s="43" t="s">
        <v>24</v>
      </c>
      <c r="I10" s="44" t="s">
        <v>140</v>
      </c>
      <c r="J10" s="70" t="s">
        <v>240</v>
      </c>
      <c r="K10" s="46" t="s">
        <v>22</v>
      </c>
      <c r="L10" s="47">
        <v>2</v>
      </c>
      <c r="M10" s="47">
        <v>90</v>
      </c>
      <c r="N10" s="48"/>
    </row>
    <row r="11" spans="2:14" x14ac:dyDescent="0.25">
      <c r="B11" s="50" t="s">
        <v>233</v>
      </c>
      <c r="C11" s="51" t="s">
        <v>18</v>
      </c>
      <c r="D11" s="52" t="s">
        <v>234</v>
      </c>
      <c r="E11" s="53" t="s">
        <v>235</v>
      </c>
      <c r="F11" s="45" t="s">
        <v>145</v>
      </c>
      <c r="G11" s="42" t="s">
        <v>18</v>
      </c>
      <c r="H11" s="43" t="s">
        <v>49</v>
      </c>
      <c r="I11" s="49" t="s">
        <v>66</v>
      </c>
      <c r="J11" s="71" t="s">
        <v>240</v>
      </c>
      <c r="K11" s="46" t="s">
        <v>38</v>
      </c>
      <c r="L11" s="47">
        <v>8</v>
      </c>
      <c r="M11" s="47">
        <v>360</v>
      </c>
      <c r="N11" s="48"/>
    </row>
    <row r="12" spans="2:14" x14ac:dyDescent="0.25">
      <c r="B12" s="50" t="s">
        <v>233</v>
      </c>
      <c r="C12" s="51" t="s">
        <v>18</v>
      </c>
      <c r="D12" s="52" t="s">
        <v>234</v>
      </c>
      <c r="E12" s="53" t="s">
        <v>235</v>
      </c>
      <c r="F12" s="45" t="s">
        <v>148</v>
      </c>
      <c r="G12" s="42" t="s">
        <v>18</v>
      </c>
      <c r="H12" s="43" t="s">
        <v>19</v>
      </c>
      <c r="I12" s="49" t="s">
        <v>23</v>
      </c>
      <c r="J12" s="71" t="s">
        <v>240</v>
      </c>
      <c r="K12" s="46" t="s">
        <v>22</v>
      </c>
      <c r="L12" s="47">
        <v>2</v>
      </c>
      <c r="M12" s="47">
        <v>360</v>
      </c>
      <c r="N12" s="48" t="s">
        <v>91</v>
      </c>
    </row>
    <row r="13" spans="2:14" x14ac:dyDescent="0.25">
      <c r="B13" s="41" t="s">
        <v>242</v>
      </c>
      <c r="C13" s="42" t="s">
        <v>18</v>
      </c>
      <c r="D13" s="43" t="s">
        <v>234</v>
      </c>
      <c r="E13" s="44" t="s">
        <v>243</v>
      </c>
      <c r="F13" s="45" t="s">
        <v>145</v>
      </c>
      <c r="G13" s="42" t="s">
        <v>18</v>
      </c>
      <c r="H13" s="43" t="s">
        <v>49</v>
      </c>
      <c r="I13" s="49" t="s">
        <v>67</v>
      </c>
      <c r="J13" s="71" t="s">
        <v>240</v>
      </c>
      <c r="K13" s="46" t="s">
        <v>22</v>
      </c>
      <c r="L13" s="47">
        <v>1</v>
      </c>
      <c r="M13" s="47">
        <v>145</v>
      </c>
      <c r="N13" s="48" t="s">
        <v>58</v>
      </c>
    </row>
    <row r="14" spans="2:14" x14ac:dyDescent="0.25">
      <c r="B14" s="41" t="s">
        <v>242</v>
      </c>
      <c r="C14" s="42" t="s">
        <v>18</v>
      </c>
      <c r="D14" s="43" t="s">
        <v>234</v>
      </c>
      <c r="E14" s="44" t="s">
        <v>243</v>
      </c>
      <c r="F14" s="45" t="s">
        <v>188</v>
      </c>
      <c r="G14" s="42" t="s">
        <v>18</v>
      </c>
      <c r="H14" s="43" t="s">
        <v>39</v>
      </c>
      <c r="I14" s="49" t="s">
        <v>80</v>
      </c>
      <c r="J14" s="71" t="s">
        <v>240</v>
      </c>
      <c r="K14" s="46" t="s">
        <v>22</v>
      </c>
      <c r="L14" s="47">
        <v>4</v>
      </c>
      <c r="M14" s="47">
        <v>640</v>
      </c>
      <c r="N14" s="48"/>
    </row>
    <row r="15" spans="2:14" x14ac:dyDescent="0.25">
      <c r="B15" s="41" t="s">
        <v>242</v>
      </c>
      <c r="C15" s="42" t="s">
        <v>18</v>
      </c>
      <c r="D15" s="43" t="s">
        <v>234</v>
      </c>
      <c r="E15" s="44" t="s">
        <v>243</v>
      </c>
      <c r="F15" s="45" t="s">
        <v>145</v>
      </c>
      <c r="G15" s="42" t="s">
        <v>18</v>
      </c>
      <c r="H15" s="43" t="s">
        <v>36</v>
      </c>
      <c r="I15" s="49" t="s">
        <v>83</v>
      </c>
      <c r="J15" s="71" t="s">
        <v>240</v>
      </c>
      <c r="K15" s="46" t="s">
        <v>22</v>
      </c>
      <c r="L15" s="47">
        <v>12</v>
      </c>
      <c r="M15" s="47">
        <v>420</v>
      </c>
      <c r="N15" s="48"/>
    </row>
    <row r="16" spans="2:14" x14ac:dyDescent="0.25">
      <c r="B16" s="41" t="s">
        <v>242</v>
      </c>
      <c r="C16" s="42" t="s">
        <v>18</v>
      </c>
      <c r="D16" s="43" t="s">
        <v>234</v>
      </c>
      <c r="E16" s="44" t="s">
        <v>243</v>
      </c>
      <c r="F16" s="45" t="s">
        <v>149</v>
      </c>
      <c r="G16" s="42" t="s">
        <v>18</v>
      </c>
      <c r="H16" s="43" t="s">
        <v>24</v>
      </c>
      <c r="I16" s="49" t="s">
        <v>141</v>
      </c>
      <c r="J16" s="71" t="s">
        <v>240</v>
      </c>
      <c r="K16" s="46" t="s">
        <v>22</v>
      </c>
      <c r="L16" s="47">
        <v>4</v>
      </c>
      <c r="M16" s="47">
        <v>140</v>
      </c>
      <c r="N16" s="48"/>
    </row>
    <row r="17" spans="2:14" x14ac:dyDescent="0.25">
      <c r="B17" s="41" t="s">
        <v>242</v>
      </c>
      <c r="C17" s="42" t="s">
        <v>18</v>
      </c>
      <c r="D17" s="43" t="s">
        <v>234</v>
      </c>
      <c r="E17" s="44" t="s">
        <v>243</v>
      </c>
      <c r="F17" s="45" t="s">
        <v>150</v>
      </c>
      <c r="G17" s="42" t="s">
        <v>18</v>
      </c>
      <c r="H17" s="43" t="s">
        <v>19</v>
      </c>
      <c r="I17" s="49" t="s">
        <v>23</v>
      </c>
      <c r="J17" s="71" t="s">
        <v>240</v>
      </c>
      <c r="K17" s="46" t="s">
        <v>38</v>
      </c>
      <c r="L17" s="47">
        <v>8</v>
      </c>
      <c r="M17" s="47">
        <v>280</v>
      </c>
      <c r="N17" s="48"/>
    </row>
    <row r="18" spans="2:14" x14ac:dyDescent="0.25">
      <c r="B18" s="41" t="s">
        <v>242</v>
      </c>
      <c r="C18" s="42" t="s">
        <v>18</v>
      </c>
      <c r="D18" s="43" t="s">
        <v>234</v>
      </c>
      <c r="E18" s="44" t="s">
        <v>243</v>
      </c>
      <c r="F18" s="45" t="s">
        <v>151</v>
      </c>
      <c r="G18" s="42" t="s">
        <v>18</v>
      </c>
      <c r="H18" s="43" t="s">
        <v>27</v>
      </c>
      <c r="I18" s="49" t="s">
        <v>92</v>
      </c>
      <c r="J18" s="71" t="s">
        <v>240</v>
      </c>
      <c r="K18" s="46" t="s">
        <v>22</v>
      </c>
      <c r="L18" s="47">
        <v>3</v>
      </c>
      <c r="M18" s="47">
        <v>480</v>
      </c>
      <c r="N18" s="48"/>
    </row>
    <row r="19" spans="2:14" x14ac:dyDescent="0.25">
      <c r="B19" s="41" t="s">
        <v>242</v>
      </c>
      <c r="C19" s="42" t="s">
        <v>18</v>
      </c>
      <c r="D19" s="43" t="s">
        <v>234</v>
      </c>
      <c r="E19" s="44" t="s">
        <v>243</v>
      </c>
      <c r="F19" s="45" t="s">
        <v>152</v>
      </c>
      <c r="G19" s="42" t="s">
        <v>18</v>
      </c>
      <c r="H19" s="43" t="s">
        <v>143</v>
      </c>
      <c r="I19" s="49" t="s">
        <v>52</v>
      </c>
      <c r="J19" s="71" t="s">
        <v>240</v>
      </c>
      <c r="K19" s="46" t="s">
        <v>22</v>
      </c>
      <c r="L19" s="47">
        <v>2</v>
      </c>
      <c r="M19" s="47">
        <v>70</v>
      </c>
      <c r="N19" s="48"/>
    </row>
    <row r="20" spans="2:14" x14ac:dyDescent="0.25">
      <c r="B20" s="41" t="s">
        <v>242</v>
      </c>
      <c r="C20" s="42" t="s">
        <v>18</v>
      </c>
      <c r="D20" s="43" t="s">
        <v>234</v>
      </c>
      <c r="E20" s="44" t="s">
        <v>243</v>
      </c>
      <c r="F20" s="45" t="s">
        <v>201</v>
      </c>
      <c r="G20" s="42" t="s">
        <v>18</v>
      </c>
      <c r="H20" s="43" t="s">
        <v>36</v>
      </c>
      <c r="I20" s="49" t="s">
        <v>83</v>
      </c>
      <c r="J20" s="71" t="s">
        <v>240</v>
      </c>
      <c r="K20" s="46" t="s">
        <v>22</v>
      </c>
      <c r="L20" s="47">
        <v>7</v>
      </c>
      <c r="M20" s="47">
        <v>245</v>
      </c>
      <c r="N20" s="48"/>
    </row>
    <row r="21" spans="2:14" x14ac:dyDescent="0.25">
      <c r="B21" s="41" t="s">
        <v>245</v>
      </c>
      <c r="C21" s="42" t="s">
        <v>18</v>
      </c>
      <c r="D21" s="43" t="s">
        <v>234</v>
      </c>
      <c r="E21" s="44" t="s">
        <v>246</v>
      </c>
      <c r="F21" s="45" t="s">
        <v>204</v>
      </c>
      <c r="G21" s="42" t="s">
        <v>18</v>
      </c>
      <c r="H21" s="43" t="s">
        <v>99</v>
      </c>
      <c r="I21" s="49" t="s">
        <v>100</v>
      </c>
      <c r="J21" s="71" t="s">
        <v>240</v>
      </c>
      <c r="K21" s="46" t="s">
        <v>30</v>
      </c>
      <c r="L21" s="47">
        <v>8</v>
      </c>
      <c r="M21" s="47">
        <v>400</v>
      </c>
      <c r="N21" s="48"/>
    </row>
    <row r="22" spans="2:14" x14ac:dyDescent="0.25">
      <c r="B22" s="41" t="s">
        <v>245</v>
      </c>
      <c r="C22" s="42" t="s">
        <v>18</v>
      </c>
      <c r="D22" s="43" t="s">
        <v>234</v>
      </c>
      <c r="E22" s="44" t="s">
        <v>246</v>
      </c>
      <c r="F22" s="45" t="s">
        <v>158</v>
      </c>
      <c r="G22" s="42" t="s">
        <v>18</v>
      </c>
      <c r="H22" s="43" t="s">
        <v>39</v>
      </c>
      <c r="I22" s="49" t="s">
        <v>105</v>
      </c>
      <c r="J22" s="71" t="s">
        <v>240</v>
      </c>
      <c r="K22" s="46" t="s">
        <v>22</v>
      </c>
      <c r="L22" s="47">
        <v>9</v>
      </c>
      <c r="M22" s="47">
        <v>1170</v>
      </c>
      <c r="N22" s="48"/>
    </row>
    <row r="23" spans="2:14" x14ac:dyDescent="0.25">
      <c r="B23" s="41" t="s">
        <v>245</v>
      </c>
      <c r="C23" s="42" t="s">
        <v>18</v>
      </c>
      <c r="D23" s="43" t="s">
        <v>234</v>
      </c>
      <c r="E23" s="44" t="s">
        <v>246</v>
      </c>
      <c r="F23" s="45" t="s">
        <v>153</v>
      </c>
      <c r="G23" s="42" t="s">
        <v>18</v>
      </c>
      <c r="H23" s="43" t="s">
        <v>24</v>
      </c>
      <c r="I23" s="44" t="s">
        <v>31</v>
      </c>
      <c r="J23" s="71" t="s">
        <v>240</v>
      </c>
      <c r="K23" s="46" t="s">
        <v>22</v>
      </c>
      <c r="L23" s="47">
        <v>25</v>
      </c>
      <c r="M23" s="47">
        <v>1250</v>
      </c>
      <c r="N23" s="48"/>
    </row>
    <row r="24" spans="2:14" x14ac:dyDescent="0.25">
      <c r="B24" s="41" t="s">
        <v>245</v>
      </c>
      <c r="C24" s="42" t="s">
        <v>18</v>
      </c>
      <c r="D24" s="43" t="s">
        <v>234</v>
      </c>
      <c r="E24" s="44" t="s">
        <v>246</v>
      </c>
      <c r="F24" s="45" t="s">
        <v>216</v>
      </c>
      <c r="G24" s="42" t="s">
        <v>18</v>
      </c>
      <c r="H24" s="43" t="s">
        <v>85</v>
      </c>
      <c r="I24" s="49" t="s">
        <v>117</v>
      </c>
      <c r="J24" s="71" t="s">
        <v>240</v>
      </c>
      <c r="K24" s="46" t="s">
        <v>22</v>
      </c>
      <c r="L24" s="47">
        <v>2</v>
      </c>
      <c r="M24" s="47">
        <v>270</v>
      </c>
      <c r="N24" s="48" t="s">
        <v>58</v>
      </c>
    </row>
    <row r="25" spans="2:14" x14ac:dyDescent="0.25">
      <c r="B25" s="41" t="s">
        <v>245</v>
      </c>
      <c r="C25" s="42" t="s">
        <v>18</v>
      </c>
      <c r="D25" s="43" t="s">
        <v>234</v>
      </c>
      <c r="E25" s="44" t="s">
        <v>246</v>
      </c>
      <c r="F25" s="45" t="s">
        <v>145</v>
      </c>
      <c r="G25" s="42" t="s">
        <v>18</v>
      </c>
      <c r="H25" s="43" t="s">
        <v>99</v>
      </c>
      <c r="I25" s="49" t="s">
        <v>100</v>
      </c>
      <c r="J25" s="71" t="s">
        <v>240</v>
      </c>
      <c r="K25" s="46" t="s">
        <v>22</v>
      </c>
      <c r="L25" s="47">
        <v>27</v>
      </c>
      <c r="M25" s="47">
        <v>1350</v>
      </c>
      <c r="N25" s="48"/>
    </row>
    <row r="26" spans="2:14" x14ac:dyDescent="0.25">
      <c r="B26" s="41" t="s">
        <v>245</v>
      </c>
      <c r="C26" s="42" t="s">
        <v>18</v>
      </c>
      <c r="D26" s="43" t="s">
        <v>234</v>
      </c>
      <c r="E26" s="44" t="s">
        <v>246</v>
      </c>
      <c r="F26" s="45" t="s">
        <v>145</v>
      </c>
      <c r="G26" s="42" t="s">
        <v>18</v>
      </c>
      <c r="H26" s="43" t="s">
        <v>24</v>
      </c>
      <c r="I26" s="49" t="s">
        <v>127</v>
      </c>
      <c r="J26" s="71" t="s">
        <v>240</v>
      </c>
      <c r="K26" s="46" t="s">
        <v>22</v>
      </c>
      <c r="L26" s="47">
        <v>1</v>
      </c>
      <c r="M26" s="47">
        <v>130</v>
      </c>
      <c r="N26" s="48"/>
    </row>
    <row r="27" spans="2:14" x14ac:dyDescent="0.25">
      <c r="B27" s="41" t="s">
        <v>245</v>
      </c>
      <c r="C27" s="42" t="s">
        <v>18</v>
      </c>
      <c r="D27" s="43" t="s">
        <v>234</v>
      </c>
      <c r="E27" s="44" t="s">
        <v>246</v>
      </c>
      <c r="F27" s="45" t="s">
        <v>155</v>
      </c>
      <c r="G27" s="42" t="s">
        <v>18</v>
      </c>
      <c r="H27" s="43" t="s">
        <v>19</v>
      </c>
      <c r="I27" s="49" t="s">
        <v>123</v>
      </c>
      <c r="J27" s="71" t="s">
        <v>240</v>
      </c>
      <c r="K27" s="46" t="s">
        <v>22</v>
      </c>
      <c r="L27" s="47">
        <v>10</v>
      </c>
      <c r="M27" s="47">
        <v>1350</v>
      </c>
      <c r="N27" s="48" t="s">
        <v>58</v>
      </c>
    </row>
    <row r="28" spans="2:14" x14ac:dyDescent="0.25">
      <c r="B28" s="41" t="s">
        <v>245</v>
      </c>
      <c r="C28" s="42" t="s">
        <v>18</v>
      </c>
      <c r="D28" s="43" t="s">
        <v>234</v>
      </c>
      <c r="E28" s="44" t="s">
        <v>246</v>
      </c>
      <c r="F28" s="45" t="s">
        <v>223</v>
      </c>
      <c r="G28" s="42" t="s">
        <v>18</v>
      </c>
      <c r="H28" s="43" t="s">
        <v>76</v>
      </c>
      <c r="I28" s="49" t="s">
        <v>126</v>
      </c>
      <c r="J28" s="71" t="s">
        <v>240</v>
      </c>
      <c r="K28" s="46" t="s">
        <v>22</v>
      </c>
      <c r="L28" s="47">
        <v>10</v>
      </c>
      <c r="M28" s="47">
        <v>500</v>
      </c>
      <c r="N28" s="48"/>
    </row>
    <row r="29" spans="2:14" x14ac:dyDescent="0.25">
      <c r="B29" s="41" t="s">
        <v>245</v>
      </c>
      <c r="C29" s="42" t="s">
        <v>18</v>
      </c>
      <c r="D29" s="43" t="s">
        <v>234</v>
      </c>
      <c r="E29" s="44" t="s">
        <v>246</v>
      </c>
      <c r="F29" s="45" t="s">
        <v>156</v>
      </c>
      <c r="G29" s="42" t="s">
        <v>18</v>
      </c>
      <c r="H29" s="43" t="s">
        <v>34</v>
      </c>
      <c r="I29" s="49" t="s">
        <v>35</v>
      </c>
      <c r="J29" s="71" t="s">
        <v>240</v>
      </c>
      <c r="K29" s="46" t="s">
        <v>22</v>
      </c>
      <c r="L29" s="47">
        <v>12</v>
      </c>
      <c r="M29" s="47">
        <v>600</v>
      </c>
      <c r="N29" s="48"/>
    </row>
    <row r="30" spans="2:14" x14ac:dyDescent="0.25">
      <c r="B30" s="41" t="s">
        <v>245</v>
      </c>
      <c r="C30" s="42" t="s">
        <v>18</v>
      </c>
      <c r="D30" s="43" t="s">
        <v>234</v>
      </c>
      <c r="E30" s="44" t="s">
        <v>246</v>
      </c>
      <c r="F30" s="45" t="s">
        <v>157</v>
      </c>
      <c r="G30" s="42" t="s">
        <v>18</v>
      </c>
      <c r="H30" s="43" t="s">
        <v>24</v>
      </c>
      <c r="I30" s="49" t="s">
        <v>142</v>
      </c>
      <c r="J30" s="71" t="s">
        <v>240</v>
      </c>
      <c r="K30" s="46" t="s">
        <v>22</v>
      </c>
      <c r="L30" s="47">
        <v>8</v>
      </c>
      <c r="M30" s="47">
        <v>400</v>
      </c>
      <c r="N30" s="48"/>
    </row>
    <row r="31" spans="2:14" x14ac:dyDescent="0.25">
      <c r="B31" s="41" t="s">
        <v>245</v>
      </c>
      <c r="C31" s="42" t="s">
        <v>18</v>
      </c>
      <c r="D31" s="43" t="s">
        <v>234</v>
      </c>
      <c r="E31" s="44" t="s">
        <v>246</v>
      </c>
      <c r="F31" s="45" t="s">
        <v>231</v>
      </c>
      <c r="G31" s="42" t="s">
        <v>18</v>
      </c>
      <c r="H31" s="43" t="s">
        <v>85</v>
      </c>
      <c r="I31" s="44" t="s">
        <v>136</v>
      </c>
      <c r="J31" s="70" t="s">
        <v>240</v>
      </c>
      <c r="K31" s="46" t="s">
        <v>22</v>
      </c>
      <c r="L31" s="47">
        <v>4</v>
      </c>
      <c r="M31" s="47">
        <v>200</v>
      </c>
      <c r="N31" s="48"/>
    </row>
    <row r="32" spans="2:14" x14ac:dyDescent="0.25">
      <c r="B32" s="50" t="s">
        <v>233</v>
      </c>
      <c r="C32" s="51" t="s">
        <v>18</v>
      </c>
      <c r="D32" s="52" t="s">
        <v>234</v>
      </c>
      <c r="E32" s="53" t="s">
        <v>235</v>
      </c>
      <c r="F32" s="45" t="s">
        <v>173</v>
      </c>
      <c r="G32" s="42" t="s">
        <v>42</v>
      </c>
      <c r="H32" s="43" t="s">
        <v>24</v>
      </c>
      <c r="I32" s="44" t="s">
        <v>43</v>
      </c>
      <c r="J32" s="70" t="s">
        <v>240</v>
      </c>
      <c r="K32" s="46" t="s">
        <v>26</v>
      </c>
      <c r="L32" s="47">
        <v>1</v>
      </c>
      <c r="M32" s="47">
        <v>150</v>
      </c>
      <c r="N32" s="48" t="s">
        <v>58</v>
      </c>
    </row>
    <row r="33" spans="2:14" x14ac:dyDescent="0.25">
      <c r="B33" s="41" t="s">
        <v>242</v>
      </c>
      <c r="C33" s="42" t="s">
        <v>18</v>
      </c>
      <c r="D33" s="43" t="s">
        <v>234</v>
      </c>
      <c r="E33" s="44" t="s">
        <v>243</v>
      </c>
      <c r="F33" s="45" t="s">
        <v>184</v>
      </c>
      <c r="G33" s="42" t="s">
        <v>42</v>
      </c>
      <c r="H33" s="43" t="s">
        <v>76</v>
      </c>
      <c r="I33" s="49" t="s">
        <v>77</v>
      </c>
      <c r="J33" s="71" t="s">
        <v>240</v>
      </c>
      <c r="K33" s="46" t="s">
        <v>26</v>
      </c>
      <c r="L33" s="47">
        <v>10</v>
      </c>
      <c r="M33" s="47">
        <v>350</v>
      </c>
      <c r="N33" s="48"/>
    </row>
    <row r="34" spans="2:14" x14ac:dyDescent="0.25">
      <c r="B34" s="41" t="s">
        <v>245</v>
      </c>
      <c r="C34" s="42" t="s">
        <v>18</v>
      </c>
      <c r="D34" s="43" t="s">
        <v>234</v>
      </c>
      <c r="E34" s="44" t="s">
        <v>246</v>
      </c>
      <c r="F34" s="45" t="s">
        <v>207</v>
      </c>
      <c r="G34" s="42" t="s">
        <v>42</v>
      </c>
      <c r="H34" s="43" t="s">
        <v>24</v>
      </c>
      <c r="I34" s="49" t="s">
        <v>43</v>
      </c>
      <c r="J34" s="71" t="s">
        <v>240</v>
      </c>
      <c r="K34" s="46" t="s">
        <v>26</v>
      </c>
      <c r="L34" s="47">
        <v>3</v>
      </c>
      <c r="M34" s="47">
        <v>405</v>
      </c>
      <c r="N34" s="48" t="s">
        <v>58</v>
      </c>
    </row>
    <row r="35" spans="2:14" x14ac:dyDescent="0.25">
      <c r="B35" s="41" t="s">
        <v>245</v>
      </c>
      <c r="C35" s="42" t="s">
        <v>18</v>
      </c>
      <c r="D35" s="43" t="s">
        <v>234</v>
      </c>
      <c r="E35" s="44" t="s">
        <v>246</v>
      </c>
      <c r="F35" s="45" t="s">
        <v>230</v>
      </c>
      <c r="G35" s="42" t="s">
        <v>42</v>
      </c>
      <c r="H35" s="43" t="s">
        <v>85</v>
      </c>
      <c r="I35" s="44" t="s">
        <v>135</v>
      </c>
      <c r="J35" s="70" t="s">
        <v>240</v>
      </c>
      <c r="K35" s="46" t="s">
        <v>26</v>
      </c>
      <c r="L35" s="47">
        <v>7</v>
      </c>
      <c r="M35" s="47">
        <v>350</v>
      </c>
      <c r="N35" s="48"/>
    </row>
    <row r="36" spans="2:14" x14ac:dyDescent="0.25">
      <c r="B36" s="41" t="s">
        <v>242</v>
      </c>
      <c r="C36" s="42" t="s">
        <v>18</v>
      </c>
      <c r="D36" s="43" t="s">
        <v>234</v>
      </c>
      <c r="E36" s="44" t="s">
        <v>243</v>
      </c>
      <c r="F36" s="45" t="s">
        <v>194</v>
      </c>
      <c r="G36" s="42" t="s">
        <v>88</v>
      </c>
      <c r="H36" s="43" t="s">
        <v>24</v>
      </c>
      <c r="I36" s="49" t="s">
        <v>89</v>
      </c>
      <c r="J36" s="71" t="s">
        <v>240</v>
      </c>
      <c r="K36" s="46" t="s">
        <v>26</v>
      </c>
      <c r="L36" s="47">
        <v>20</v>
      </c>
      <c r="M36" s="47">
        <v>700</v>
      </c>
      <c r="N36" s="48"/>
    </row>
    <row r="37" spans="2:14" x14ac:dyDescent="0.25">
      <c r="B37" s="41" t="s">
        <v>245</v>
      </c>
      <c r="C37" s="42" t="s">
        <v>18</v>
      </c>
      <c r="D37" s="43" t="s">
        <v>234</v>
      </c>
      <c r="E37" s="44" t="s">
        <v>246</v>
      </c>
      <c r="F37" s="45" t="s">
        <v>218</v>
      </c>
      <c r="G37" s="42" t="s">
        <v>88</v>
      </c>
      <c r="H37" s="43" t="s">
        <v>51</v>
      </c>
      <c r="I37" s="49" t="s">
        <v>120</v>
      </c>
      <c r="J37" s="71" t="s">
        <v>240</v>
      </c>
      <c r="K37" s="46" t="s">
        <v>26</v>
      </c>
      <c r="L37" s="47">
        <v>9</v>
      </c>
      <c r="M37" s="47">
        <v>450</v>
      </c>
      <c r="N37" s="48"/>
    </row>
    <row r="38" spans="2:14" x14ac:dyDescent="0.25">
      <c r="B38" s="28"/>
      <c r="C38" s="36"/>
      <c r="D38" s="3"/>
      <c r="E38" s="27"/>
      <c r="F38" s="26"/>
      <c r="G38" s="26"/>
      <c r="H38" s="3"/>
      <c r="I38" s="27"/>
      <c r="J38" s="27"/>
      <c r="K38" s="25"/>
      <c r="L38" s="3"/>
      <c r="M38" s="3"/>
      <c r="N38" s="2"/>
    </row>
    <row r="39" spans="2:14" x14ac:dyDescent="0.25">
      <c r="B39" s="28"/>
      <c r="C39" s="36"/>
      <c r="D39" s="3"/>
      <c r="E39" s="27"/>
      <c r="F39" s="26"/>
      <c r="G39" s="26"/>
      <c r="H39" s="3"/>
      <c r="I39" s="27"/>
      <c r="J39" s="27"/>
      <c r="K39" s="25"/>
      <c r="L39" s="3"/>
      <c r="M39" s="3"/>
      <c r="N39" s="2"/>
    </row>
    <row r="40" spans="2:14" x14ac:dyDescent="0.25">
      <c r="B40" s="28"/>
      <c r="C40" s="36"/>
      <c r="D40" s="3"/>
      <c r="E40" s="27"/>
      <c r="F40" s="26"/>
      <c r="G40" s="26"/>
      <c r="H40" s="3"/>
      <c r="I40" s="27"/>
      <c r="J40" s="27"/>
      <c r="K40" s="25"/>
      <c r="L40" s="3"/>
      <c r="M40" s="3"/>
      <c r="N40" s="2"/>
    </row>
    <row r="41" spans="2:14" x14ac:dyDescent="0.25">
      <c r="B41" s="28"/>
      <c r="C41" s="36"/>
      <c r="D41" s="3"/>
      <c r="E41" s="27"/>
      <c r="F41" s="26"/>
      <c r="G41" s="26"/>
      <c r="H41" s="3"/>
      <c r="I41" s="27"/>
      <c r="J41" s="27"/>
      <c r="K41" s="25"/>
      <c r="L41" s="3"/>
      <c r="M41" s="3"/>
      <c r="N41" s="2"/>
    </row>
    <row r="42" spans="2:14" x14ac:dyDescent="0.25">
      <c r="B42" s="28"/>
      <c r="C42" s="36"/>
      <c r="D42" s="3"/>
      <c r="E42" s="27"/>
      <c r="F42" s="26"/>
      <c r="G42" s="26"/>
      <c r="H42" s="3"/>
      <c r="I42" s="21"/>
      <c r="J42" s="21"/>
      <c r="K42" s="25"/>
      <c r="L42" s="3"/>
      <c r="M42" s="3"/>
      <c r="N42" s="2"/>
    </row>
    <row r="43" spans="2:14" ht="16.5" thickBot="1" x14ac:dyDescent="0.3">
      <c r="B43" s="24"/>
      <c r="C43" s="37"/>
      <c r="D43" s="22"/>
      <c r="E43" s="21"/>
      <c r="F43" s="23"/>
      <c r="G43" s="23"/>
      <c r="H43" s="22"/>
      <c r="I43" s="21"/>
      <c r="J43" s="21"/>
      <c r="K43" s="20"/>
      <c r="L43" s="3"/>
      <c r="M43" s="3"/>
      <c r="N43" s="2"/>
    </row>
    <row r="44" spans="2:14" x14ac:dyDescent="0.25">
      <c r="B44" s="19" t="s">
        <v>1</v>
      </c>
      <c r="C44" s="16"/>
      <c r="D44" s="17"/>
      <c r="E44" s="16"/>
      <c r="F44" s="18"/>
      <c r="G44" s="18"/>
      <c r="H44" s="17"/>
      <c r="I44" s="16"/>
      <c r="J44" s="16"/>
      <c r="K44" s="15"/>
      <c r="L44" s="4"/>
      <c r="M44" s="3"/>
      <c r="N44" s="2"/>
    </row>
    <row r="45" spans="2:14" x14ac:dyDescent="0.25">
      <c r="B45" s="14"/>
      <c r="C45" s="11"/>
      <c r="D45" s="12"/>
      <c r="E45" s="11"/>
      <c r="F45" s="13"/>
      <c r="G45" s="13"/>
      <c r="H45" s="12"/>
      <c r="I45" s="11"/>
      <c r="J45" s="11"/>
      <c r="K45" s="10"/>
      <c r="L45" s="4"/>
      <c r="M45" s="3"/>
      <c r="N45" s="2"/>
    </row>
    <row r="46" spans="2:14" x14ac:dyDescent="0.25">
      <c r="B46" s="14"/>
      <c r="C46" s="11"/>
      <c r="D46" s="12"/>
      <c r="E46" s="11"/>
      <c r="F46" s="13"/>
      <c r="G46" s="13"/>
      <c r="H46" s="12"/>
      <c r="I46" s="11"/>
      <c r="J46" s="11"/>
      <c r="K46" s="10"/>
      <c r="L46" s="4"/>
      <c r="M46" s="3"/>
      <c r="N46" s="2"/>
    </row>
    <row r="47" spans="2:14" x14ac:dyDescent="0.25">
      <c r="B47" s="14"/>
      <c r="C47" s="11"/>
      <c r="D47" s="12"/>
      <c r="E47" s="11"/>
      <c r="F47" s="13"/>
      <c r="G47" s="13"/>
      <c r="H47" s="12"/>
      <c r="I47" s="11"/>
      <c r="J47" s="11"/>
      <c r="K47" s="10"/>
      <c r="L47" s="4"/>
      <c r="M47" s="3"/>
      <c r="N47" s="2"/>
    </row>
    <row r="48" spans="2:14" x14ac:dyDescent="0.25">
      <c r="B48" s="14"/>
      <c r="C48" s="11"/>
      <c r="D48" s="12"/>
      <c r="E48" s="11"/>
      <c r="F48" s="13"/>
      <c r="G48" s="13"/>
      <c r="H48" s="12"/>
      <c r="I48" s="11"/>
      <c r="J48" s="11"/>
      <c r="K48" s="10"/>
      <c r="L48" s="4"/>
      <c r="M48" s="3"/>
      <c r="N48" s="2"/>
    </row>
    <row r="49" spans="2:14" x14ac:dyDescent="0.25">
      <c r="B49" s="14"/>
      <c r="C49" s="11"/>
      <c r="D49" s="12"/>
      <c r="E49" s="11"/>
      <c r="F49" s="13"/>
      <c r="G49" s="13"/>
      <c r="H49" s="12"/>
      <c r="I49" s="11"/>
      <c r="J49" s="11"/>
      <c r="K49" s="10"/>
      <c r="L49" s="4"/>
      <c r="M49" s="3"/>
      <c r="N49" s="2"/>
    </row>
    <row r="50" spans="2:14" x14ac:dyDescent="0.25">
      <c r="B50" s="14"/>
      <c r="C50" s="11"/>
      <c r="D50" s="12"/>
      <c r="E50" s="11"/>
      <c r="F50" s="13"/>
      <c r="G50" s="13"/>
      <c r="H50" s="12"/>
      <c r="I50" s="11"/>
      <c r="J50" s="11"/>
      <c r="K50" s="10"/>
      <c r="L50" s="4"/>
      <c r="M50" s="3"/>
      <c r="N50" s="2"/>
    </row>
    <row r="51" spans="2:14" x14ac:dyDescent="0.25">
      <c r="B51" s="14"/>
      <c r="C51" s="11"/>
      <c r="D51" s="12"/>
      <c r="E51" s="11"/>
      <c r="F51" s="13"/>
      <c r="G51" s="13"/>
      <c r="H51" s="12"/>
      <c r="I51" s="11"/>
      <c r="J51" s="11"/>
      <c r="K51" s="10"/>
      <c r="L51" s="93" t="s">
        <v>0</v>
      </c>
      <c r="M51" s="94"/>
      <c r="N51" s="95"/>
    </row>
    <row r="52" spans="2:14" ht="16.5" thickBot="1" x14ac:dyDescent="0.3">
      <c r="B52" s="9"/>
      <c r="C52" s="6"/>
      <c r="D52" s="7"/>
      <c r="E52" s="6"/>
      <c r="F52" s="8"/>
      <c r="G52" s="8"/>
      <c r="H52" s="7"/>
      <c r="I52" s="6"/>
      <c r="J52" s="6"/>
      <c r="K52" s="5"/>
      <c r="L52" s="4">
        <f>SUM(L5:L50)</f>
        <v>266</v>
      </c>
      <c r="M52" s="4">
        <f>SUM(M5:M50)</f>
        <v>15610</v>
      </c>
      <c r="N52" s="2"/>
    </row>
  </sheetData>
  <mergeCells count="6">
    <mergeCell ref="B1:N1"/>
    <mergeCell ref="B3:E3"/>
    <mergeCell ref="F3:I3"/>
    <mergeCell ref="K3:N3"/>
    <mergeCell ref="L51:N51"/>
    <mergeCell ref="G2:I2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headerFooter>
    <oddHeader>&amp;LDTE TP GOTRM&amp;C&amp;F</oddHead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1:N52"/>
  <sheetViews>
    <sheetView topLeftCell="E41" zoomScaleNormal="100" workbookViewId="0">
      <selection activeCell="G2" sqref="G2:J2"/>
    </sheetView>
  </sheetViews>
  <sheetFormatPr baseColWidth="10" defaultColWidth="10.875" defaultRowHeight="15.75" x14ac:dyDescent="0.25"/>
  <cols>
    <col min="1" max="1" width="5.375" style="1" customWidth="1"/>
    <col min="2" max="2" width="19" style="1" bestFit="1" customWidth="1"/>
    <col min="3" max="4" width="10.625" style="1" customWidth="1"/>
    <col min="5" max="5" width="26.375" style="1" customWidth="1"/>
    <col min="6" max="6" width="17.375" style="1" bestFit="1" customWidth="1"/>
    <col min="7" max="8" width="10.625" style="1" customWidth="1"/>
    <col min="9" max="9" width="27.125" style="1" customWidth="1"/>
    <col min="10" max="10" width="21" style="1" customWidth="1"/>
    <col min="11" max="11" width="13" style="1" bestFit="1" customWidth="1"/>
    <col min="12" max="12" width="13.625" style="1" customWidth="1"/>
    <col min="13" max="13" width="8.375" style="1" bestFit="1" customWidth="1"/>
    <col min="14" max="14" width="17.375" style="1" customWidth="1"/>
    <col min="15" max="16384" width="10.875" style="1"/>
  </cols>
  <sheetData>
    <row r="1" spans="2:14" ht="42.75" customHeight="1" thickBot="1" x14ac:dyDescent="0.3">
      <c r="B1" s="87" t="s">
        <v>13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2:14" ht="24" thickBot="1" x14ac:dyDescent="0.3">
      <c r="B2" s="32" t="s">
        <v>14</v>
      </c>
      <c r="C2" s="35"/>
      <c r="D2" s="30"/>
      <c r="E2" s="30"/>
      <c r="F2" s="34" t="s">
        <v>15</v>
      </c>
      <c r="G2" s="96" t="s">
        <v>259</v>
      </c>
      <c r="H2" s="96"/>
      <c r="I2" s="96"/>
      <c r="J2" s="96"/>
      <c r="K2" s="30"/>
      <c r="L2" s="30"/>
      <c r="M2" s="30"/>
      <c r="N2" s="31"/>
    </row>
    <row r="3" spans="2:14" ht="18.75" thickBot="1" x14ac:dyDescent="0.3">
      <c r="B3" s="90" t="s">
        <v>12</v>
      </c>
      <c r="C3" s="91"/>
      <c r="D3" s="91"/>
      <c r="E3" s="91"/>
      <c r="F3" s="92" t="s">
        <v>11</v>
      </c>
      <c r="G3" s="92"/>
      <c r="H3" s="92"/>
      <c r="I3" s="92"/>
      <c r="J3" s="58"/>
      <c r="K3" s="92" t="s">
        <v>10</v>
      </c>
      <c r="L3" s="92"/>
      <c r="M3" s="92"/>
      <c r="N3" s="92"/>
    </row>
    <row r="4" spans="2:14" ht="54.75" thickBot="1" x14ac:dyDescent="0.3">
      <c r="B4" s="59" t="s">
        <v>9</v>
      </c>
      <c r="C4" s="59" t="s">
        <v>16</v>
      </c>
      <c r="D4" s="59" t="s">
        <v>17</v>
      </c>
      <c r="E4" s="60" t="s">
        <v>8</v>
      </c>
      <c r="F4" s="60" t="s">
        <v>7</v>
      </c>
      <c r="G4" s="61" t="s">
        <v>16</v>
      </c>
      <c r="H4" s="62" t="s">
        <v>17</v>
      </c>
      <c r="I4" s="63" t="s">
        <v>6</v>
      </c>
      <c r="J4" s="59" t="s">
        <v>236</v>
      </c>
      <c r="K4" s="60" t="s">
        <v>5</v>
      </c>
      <c r="L4" s="60" t="s">
        <v>4</v>
      </c>
      <c r="M4" s="59" t="s">
        <v>3</v>
      </c>
      <c r="N4" s="59" t="s">
        <v>2</v>
      </c>
    </row>
    <row r="5" spans="2:14" x14ac:dyDescent="0.25">
      <c r="B5" s="50" t="s">
        <v>233</v>
      </c>
      <c r="C5" s="51" t="s">
        <v>18</v>
      </c>
      <c r="D5" s="52" t="s">
        <v>234</v>
      </c>
      <c r="E5" s="53" t="s">
        <v>235</v>
      </c>
      <c r="F5" s="45" t="s">
        <v>165</v>
      </c>
      <c r="G5" s="42" t="s">
        <v>18</v>
      </c>
      <c r="H5" s="43" t="s">
        <v>257</v>
      </c>
      <c r="I5" s="44" t="s">
        <v>258</v>
      </c>
      <c r="J5" s="70" t="s">
        <v>239</v>
      </c>
      <c r="K5" s="56" t="s">
        <v>22</v>
      </c>
      <c r="L5" s="47">
        <v>17</v>
      </c>
      <c r="M5" s="47">
        <v>765</v>
      </c>
      <c r="N5" s="48"/>
    </row>
    <row r="6" spans="2:14" x14ac:dyDescent="0.25">
      <c r="B6" s="50" t="s">
        <v>233</v>
      </c>
      <c r="C6" s="51" t="s">
        <v>18</v>
      </c>
      <c r="D6" s="52" t="s">
        <v>234</v>
      </c>
      <c r="E6" s="53" t="s">
        <v>235</v>
      </c>
      <c r="F6" s="45" t="s">
        <v>145</v>
      </c>
      <c r="G6" s="42" t="s">
        <v>18</v>
      </c>
      <c r="H6" s="43" t="s">
        <v>74</v>
      </c>
      <c r="I6" s="44" t="s">
        <v>75</v>
      </c>
      <c r="J6" s="70" t="s">
        <v>239</v>
      </c>
      <c r="K6" s="46" t="s">
        <v>22</v>
      </c>
      <c r="L6" s="47">
        <v>5</v>
      </c>
      <c r="M6" s="47">
        <v>900</v>
      </c>
      <c r="N6" s="48" t="s">
        <v>91</v>
      </c>
    </row>
    <row r="7" spans="2:14" x14ac:dyDescent="0.25">
      <c r="B7" s="41" t="s">
        <v>242</v>
      </c>
      <c r="C7" s="42" t="s">
        <v>18</v>
      </c>
      <c r="D7" s="43" t="s">
        <v>234</v>
      </c>
      <c r="E7" s="44" t="s">
        <v>243</v>
      </c>
      <c r="F7" s="45" t="s">
        <v>183</v>
      </c>
      <c r="G7" s="42" t="s">
        <v>18</v>
      </c>
      <c r="H7" s="43" t="s">
        <v>74</v>
      </c>
      <c r="I7" s="49" t="s">
        <v>75</v>
      </c>
      <c r="J7" s="71" t="s">
        <v>239</v>
      </c>
      <c r="K7" s="46" t="s">
        <v>30</v>
      </c>
      <c r="L7" s="47">
        <v>30</v>
      </c>
      <c r="M7" s="47">
        <v>1050</v>
      </c>
      <c r="N7" s="48"/>
    </row>
    <row r="8" spans="2:14" x14ac:dyDescent="0.25">
      <c r="B8" s="41" t="s">
        <v>242</v>
      </c>
      <c r="C8" s="42" t="s">
        <v>18</v>
      </c>
      <c r="D8" s="43" t="s">
        <v>234</v>
      </c>
      <c r="E8" s="44" t="s">
        <v>243</v>
      </c>
      <c r="F8" s="45" t="s">
        <v>189</v>
      </c>
      <c r="G8" s="42" t="s">
        <v>18</v>
      </c>
      <c r="H8" s="43" t="s">
        <v>81</v>
      </c>
      <c r="I8" s="49" t="s">
        <v>82</v>
      </c>
      <c r="J8" s="71" t="s">
        <v>239</v>
      </c>
      <c r="K8" s="46" t="s">
        <v>22</v>
      </c>
      <c r="L8" s="47">
        <v>12</v>
      </c>
      <c r="M8" s="47">
        <v>1920</v>
      </c>
      <c r="N8" s="48"/>
    </row>
    <row r="9" spans="2:14" x14ac:dyDescent="0.25">
      <c r="B9" s="41" t="s">
        <v>245</v>
      </c>
      <c r="C9" s="42" t="s">
        <v>18</v>
      </c>
      <c r="D9" s="43" t="s">
        <v>234</v>
      </c>
      <c r="E9" s="44" t="s">
        <v>246</v>
      </c>
      <c r="F9" s="45" t="s">
        <v>209</v>
      </c>
      <c r="G9" s="42" t="s">
        <v>18</v>
      </c>
      <c r="H9" s="43" t="s">
        <v>74</v>
      </c>
      <c r="I9" s="49" t="s">
        <v>75</v>
      </c>
      <c r="J9" s="71" t="s">
        <v>239</v>
      </c>
      <c r="K9" s="46" t="s">
        <v>22</v>
      </c>
      <c r="L9" s="47">
        <v>2</v>
      </c>
      <c r="M9" s="47">
        <v>270</v>
      </c>
      <c r="N9" s="48" t="s">
        <v>58</v>
      </c>
    </row>
    <row r="10" spans="2:14" x14ac:dyDescent="0.25">
      <c r="B10" s="50" t="s">
        <v>233</v>
      </c>
      <c r="C10" s="51" t="s">
        <v>18</v>
      </c>
      <c r="D10" s="52" t="s">
        <v>234</v>
      </c>
      <c r="E10" s="53" t="s">
        <v>235</v>
      </c>
      <c r="F10" s="45" t="s">
        <v>160</v>
      </c>
      <c r="G10" s="42" t="s">
        <v>232</v>
      </c>
      <c r="H10" s="43" t="s">
        <v>24</v>
      </c>
      <c r="I10" s="44" t="s">
        <v>25</v>
      </c>
      <c r="J10" s="70" t="s">
        <v>239</v>
      </c>
      <c r="K10" s="46" t="s">
        <v>26</v>
      </c>
      <c r="L10" s="47">
        <v>3</v>
      </c>
      <c r="M10" s="47">
        <v>450</v>
      </c>
      <c r="N10" s="48" t="s">
        <v>58</v>
      </c>
    </row>
    <row r="11" spans="2:14" x14ac:dyDescent="0.25">
      <c r="B11" s="50" t="s">
        <v>233</v>
      </c>
      <c r="C11" s="51" t="s">
        <v>18</v>
      </c>
      <c r="D11" s="52" t="s">
        <v>234</v>
      </c>
      <c r="E11" s="53" t="s">
        <v>235</v>
      </c>
      <c r="F11" s="45" t="s">
        <v>174</v>
      </c>
      <c r="G11" s="42" t="s">
        <v>232</v>
      </c>
      <c r="H11" s="43" t="s">
        <v>51</v>
      </c>
      <c r="I11" s="44" t="s">
        <v>61</v>
      </c>
      <c r="J11" s="70" t="s">
        <v>239</v>
      </c>
      <c r="K11" s="46" t="s">
        <v>26</v>
      </c>
      <c r="L11" s="47">
        <v>10</v>
      </c>
      <c r="M11" s="47">
        <v>1500</v>
      </c>
      <c r="N11" s="48" t="s">
        <v>58</v>
      </c>
    </row>
    <row r="12" spans="2:14" x14ac:dyDescent="0.25">
      <c r="B12" s="50" t="s">
        <v>233</v>
      </c>
      <c r="C12" s="51" t="s">
        <v>18</v>
      </c>
      <c r="D12" s="52" t="s">
        <v>234</v>
      </c>
      <c r="E12" s="53" t="s">
        <v>235</v>
      </c>
      <c r="F12" s="45" t="s">
        <v>175</v>
      </c>
      <c r="G12" s="42" t="s">
        <v>232</v>
      </c>
      <c r="H12" s="43" t="s">
        <v>24</v>
      </c>
      <c r="I12" s="44" t="s">
        <v>25</v>
      </c>
      <c r="J12" s="70" t="s">
        <v>239</v>
      </c>
      <c r="K12" s="46" t="s">
        <v>26</v>
      </c>
      <c r="L12" s="47">
        <v>4</v>
      </c>
      <c r="M12" s="47">
        <v>600</v>
      </c>
      <c r="N12" s="48" t="s">
        <v>91</v>
      </c>
    </row>
    <row r="13" spans="2:14" x14ac:dyDescent="0.25">
      <c r="B13" s="41" t="s">
        <v>242</v>
      </c>
      <c r="C13" s="42" t="s">
        <v>18</v>
      </c>
      <c r="D13" s="43" t="s">
        <v>234</v>
      </c>
      <c r="E13" s="44" t="s">
        <v>243</v>
      </c>
      <c r="F13" s="45" t="s">
        <v>199</v>
      </c>
      <c r="G13" s="42" t="s">
        <v>232</v>
      </c>
      <c r="H13" s="43" t="s">
        <v>244</v>
      </c>
      <c r="I13" s="49" t="s">
        <v>61</v>
      </c>
      <c r="J13" s="71" t="s">
        <v>239</v>
      </c>
      <c r="K13" s="46" t="s">
        <v>22</v>
      </c>
      <c r="L13" s="47">
        <v>3</v>
      </c>
      <c r="M13" s="47">
        <v>480</v>
      </c>
      <c r="N13" s="48"/>
    </row>
    <row r="14" spans="2:14" x14ac:dyDescent="0.25">
      <c r="B14" s="41" t="s">
        <v>242</v>
      </c>
      <c r="C14" s="42" t="s">
        <v>18</v>
      </c>
      <c r="D14" s="43" t="s">
        <v>234</v>
      </c>
      <c r="E14" s="44" t="s">
        <v>243</v>
      </c>
      <c r="F14" s="45" t="s">
        <v>145</v>
      </c>
      <c r="G14" s="42" t="s">
        <v>232</v>
      </c>
      <c r="H14" s="43" t="s">
        <v>24</v>
      </c>
      <c r="I14" s="44" t="s">
        <v>25</v>
      </c>
      <c r="J14" s="71" t="s">
        <v>239</v>
      </c>
      <c r="K14" s="46" t="s">
        <v>22</v>
      </c>
      <c r="L14" s="47">
        <v>20</v>
      </c>
      <c r="M14" s="47">
        <v>700</v>
      </c>
      <c r="N14" s="48"/>
    </row>
    <row r="15" spans="2:14" x14ac:dyDescent="0.25">
      <c r="B15" s="41" t="s">
        <v>245</v>
      </c>
      <c r="C15" s="42" t="s">
        <v>18</v>
      </c>
      <c r="D15" s="43" t="s">
        <v>234</v>
      </c>
      <c r="E15" s="44" t="s">
        <v>246</v>
      </c>
      <c r="F15" s="45" t="s">
        <v>215</v>
      </c>
      <c r="G15" s="42" t="s">
        <v>232</v>
      </c>
      <c r="H15" s="43" t="s">
        <v>51</v>
      </c>
      <c r="I15" s="49" t="s">
        <v>61</v>
      </c>
      <c r="J15" s="71" t="s">
        <v>239</v>
      </c>
      <c r="K15" s="46" t="s">
        <v>26</v>
      </c>
      <c r="L15" s="47">
        <v>10</v>
      </c>
      <c r="M15" s="47">
        <v>500</v>
      </c>
      <c r="N15" s="48"/>
    </row>
    <row r="16" spans="2:14" x14ac:dyDescent="0.25">
      <c r="B16" s="41" t="s">
        <v>245</v>
      </c>
      <c r="C16" s="42" t="s">
        <v>18</v>
      </c>
      <c r="D16" s="43" t="s">
        <v>234</v>
      </c>
      <c r="E16" s="44" t="s">
        <v>246</v>
      </c>
      <c r="F16" s="45" t="s">
        <v>154</v>
      </c>
      <c r="G16" s="42" t="s">
        <v>232</v>
      </c>
      <c r="H16" s="43" t="s">
        <v>24</v>
      </c>
      <c r="I16" s="49" t="s">
        <v>25</v>
      </c>
      <c r="J16" s="71" t="s">
        <v>239</v>
      </c>
      <c r="K16" s="46" t="s">
        <v>22</v>
      </c>
      <c r="L16" s="47">
        <v>1</v>
      </c>
      <c r="M16" s="47">
        <v>130</v>
      </c>
      <c r="N16" s="48"/>
    </row>
    <row r="17" spans="2:14" x14ac:dyDescent="0.25">
      <c r="B17" s="50" t="s">
        <v>233</v>
      </c>
      <c r="C17" s="51" t="s">
        <v>18</v>
      </c>
      <c r="D17" s="52" t="s">
        <v>234</v>
      </c>
      <c r="E17" s="53" t="s">
        <v>235</v>
      </c>
      <c r="F17" s="45" t="s">
        <v>168</v>
      </c>
      <c r="G17" s="42" t="s">
        <v>69</v>
      </c>
      <c r="H17" s="43" t="s">
        <v>24</v>
      </c>
      <c r="I17" s="44" t="s">
        <v>70</v>
      </c>
      <c r="J17" s="70" t="s">
        <v>239</v>
      </c>
      <c r="K17" s="46" t="s">
        <v>22</v>
      </c>
      <c r="L17" s="47">
        <v>10</v>
      </c>
      <c r="M17" s="47">
        <v>450</v>
      </c>
      <c r="N17" s="48"/>
    </row>
    <row r="18" spans="2:14" x14ac:dyDescent="0.25">
      <c r="B18" s="41" t="s">
        <v>242</v>
      </c>
      <c r="C18" s="42" t="s">
        <v>18</v>
      </c>
      <c r="D18" s="43" t="s">
        <v>234</v>
      </c>
      <c r="E18" s="44" t="s">
        <v>243</v>
      </c>
      <c r="F18" s="45" t="s">
        <v>180</v>
      </c>
      <c r="G18" s="42" t="s">
        <v>69</v>
      </c>
      <c r="H18" s="43" t="s">
        <v>24</v>
      </c>
      <c r="I18" s="49" t="s">
        <v>70</v>
      </c>
      <c r="J18" s="71" t="s">
        <v>239</v>
      </c>
      <c r="K18" s="46" t="s">
        <v>26</v>
      </c>
      <c r="L18" s="47">
        <v>5</v>
      </c>
      <c r="M18" s="47">
        <v>725</v>
      </c>
      <c r="N18" s="48" t="s">
        <v>58</v>
      </c>
    </row>
    <row r="19" spans="2:14" x14ac:dyDescent="0.25">
      <c r="B19" s="41" t="s">
        <v>242</v>
      </c>
      <c r="C19" s="42" t="s">
        <v>18</v>
      </c>
      <c r="D19" s="43" t="s">
        <v>234</v>
      </c>
      <c r="E19" s="44" t="s">
        <v>243</v>
      </c>
      <c r="F19" s="45" t="s">
        <v>200</v>
      </c>
      <c r="G19" s="42" t="s">
        <v>69</v>
      </c>
      <c r="H19" s="43" t="s">
        <v>51</v>
      </c>
      <c r="I19" s="49" t="s">
        <v>98</v>
      </c>
      <c r="J19" s="71" t="s">
        <v>239</v>
      </c>
      <c r="K19" s="46" t="s">
        <v>26</v>
      </c>
      <c r="L19" s="47">
        <v>6</v>
      </c>
      <c r="M19" s="47">
        <v>870</v>
      </c>
      <c r="N19" s="48" t="s">
        <v>58</v>
      </c>
    </row>
    <row r="20" spans="2:14" x14ac:dyDescent="0.25">
      <c r="B20" s="28"/>
      <c r="C20" s="36"/>
      <c r="D20" s="3"/>
      <c r="E20" s="27"/>
      <c r="F20" s="26"/>
      <c r="G20" s="26"/>
      <c r="H20" s="3"/>
      <c r="I20" s="27"/>
      <c r="J20" s="27"/>
      <c r="K20" s="25"/>
      <c r="L20" s="29"/>
      <c r="M20" s="3"/>
      <c r="N20" s="2"/>
    </row>
    <row r="21" spans="2:14" x14ac:dyDescent="0.25">
      <c r="B21" s="28"/>
      <c r="C21" s="36"/>
      <c r="D21" s="3"/>
      <c r="E21" s="27"/>
      <c r="F21" s="26"/>
      <c r="G21" s="26"/>
      <c r="H21" s="3"/>
      <c r="I21" s="27"/>
      <c r="J21" s="27"/>
      <c r="K21" s="25"/>
      <c r="L21" s="29"/>
      <c r="M21" s="3"/>
      <c r="N21" s="2"/>
    </row>
    <row r="22" spans="2:14" x14ac:dyDescent="0.25">
      <c r="B22" s="28"/>
      <c r="C22" s="36"/>
      <c r="D22" s="3"/>
      <c r="E22" s="27"/>
      <c r="F22" s="26"/>
      <c r="G22" s="26"/>
      <c r="H22" s="3"/>
      <c r="I22" s="27"/>
      <c r="J22" s="27"/>
      <c r="K22" s="25"/>
      <c r="L22" s="29"/>
      <c r="M22" s="3"/>
      <c r="N22" s="2"/>
    </row>
    <row r="23" spans="2:14" x14ac:dyDescent="0.25">
      <c r="B23" s="28"/>
      <c r="C23" s="36"/>
      <c r="D23" s="3"/>
      <c r="E23" s="27"/>
      <c r="F23" s="26"/>
      <c r="G23" s="26"/>
      <c r="H23" s="3"/>
      <c r="I23" s="27"/>
      <c r="J23" s="27"/>
      <c r="K23" s="25"/>
      <c r="L23" s="29"/>
      <c r="M23" s="3"/>
      <c r="N23" s="2"/>
    </row>
    <row r="24" spans="2:14" x14ac:dyDescent="0.25">
      <c r="B24" s="28"/>
      <c r="C24" s="36"/>
      <c r="D24" s="3"/>
      <c r="E24" s="27"/>
      <c r="F24" s="26"/>
      <c r="G24" s="26"/>
      <c r="H24" s="3"/>
      <c r="I24" s="27"/>
      <c r="J24" s="27"/>
      <c r="K24" s="25"/>
      <c r="L24" s="29"/>
      <c r="M24" s="3"/>
      <c r="N24" s="2"/>
    </row>
    <row r="25" spans="2:14" x14ac:dyDescent="0.25">
      <c r="B25" s="28"/>
      <c r="C25" s="36"/>
      <c r="D25" s="3"/>
      <c r="E25" s="27"/>
      <c r="F25" s="26"/>
      <c r="G25" s="26"/>
      <c r="H25" s="3"/>
      <c r="I25" s="27"/>
      <c r="J25" s="27"/>
      <c r="K25" s="25"/>
      <c r="L25" s="29"/>
      <c r="M25" s="3"/>
      <c r="N25" s="2"/>
    </row>
    <row r="26" spans="2:14" x14ac:dyDescent="0.25">
      <c r="B26" s="28"/>
      <c r="C26" s="36"/>
      <c r="D26" s="3"/>
      <c r="E26" s="27"/>
      <c r="F26" s="26"/>
      <c r="G26" s="26"/>
      <c r="H26" s="3"/>
      <c r="I26" s="27"/>
      <c r="J26" s="27"/>
      <c r="K26" s="25"/>
      <c r="L26" s="29"/>
      <c r="M26" s="3"/>
      <c r="N26" s="2"/>
    </row>
    <row r="27" spans="2:14" x14ac:dyDescent="0.25">
      <c r="B27" s="28"/>
      <c r="C27" s="36"/>
      <c r="D27" s="3"/>
      <c r="E27" s="27"/>
      <c r="F27" s="26"/>
      <c r="G27" s="26"/>
      <c r="H27" s="3"/>
      <c r="I27" s="27"/>
      <c r="J27" s="27"/>
      <c r="K27" s="25"/>
      <c r="L27" s="29"/>
      <c r="M27" s="3"/>
      <c r="N27" s="2"/>
    </row>
    <row r="28" spans="2:14" x14ac:dyDescent="0.25">
      <c r="B28" s="28"/>
      <c r="C28" s="36"/>
      <c r="D28" s="3"/>
      <c r="E28" s="27"/>
      <c r="F28" s="26"/>
      <c r="G28" s="26"/>
      <c r="H28" s="3"/>
      <c r="I28" s="27"/>
      <c r="J28" s="27"/>
      <c r="K28" s="25"/>
      <c r="L28" s="29"/>
      <c r="M28" s="3"/>
      <c r="N28" s="2"/>
    </row>
    <row r="29" spans="2:14" x14ac:dyDescent="0.25">
      <c r="B29" s="28"/>
      <c r="C29" s="36"/>
      <c r="D29" s="3"/>
      <c r="E29" s="27"/>
      <c r="F29" s="26"/>
      <c r="G29" s="26"/>
      <c r="H29" s="3"/>
      <c r="I29" s="27"/>
      <c r="J29" s="27"/>
      <c r="K29" s="25"/>
      <c r="L29" s="29"/>
      <c r="M29" s="3"/>
      <c r="N29" s="2"/>
    </row>
    <row r="30" spans="2:14" x14ac:dyDescent="0.25">
      <c r="B30" s="28"/>
      <c r="C30" s="36"/>
      <c r="D30" s="3"/>
      <c r="E30" s="27"/>
      <c r="F30" s="26"/>
      <c r="G30" s="26"/>
      <c r="H30" s="3"/>
      <c r="I30" s="27"/>
      <c r="J30" s="27"/>
      <c r="K30" s="25"/>
      <c r="L30" s="3"/>
      <c r="M30" s="3"/>
      <c r="N30" s="2"/>
    </row>
    <row r="31" spans="2:14" x14ac:dyDescent="0.25">
      <c r="B31" s="28"/>
      <c r="C31" s="36"/>
      <c r="D31" s="3"/>
      <c r="E31" s="27"/>
      <c r="F31" s="26"/>
      <c r="G31" s="26"/>
      <c r="H31" s="3"/>
      <c r="I31" s="27"/>
      <c r="J31" s="27"/>
      <c r="K31" s="25"/>
      <c r="L31" s="3"/>
      <c r="M31" s="3"/>
      <c r="N31" s="2"/>
    </row>
    <row r="32" spans="2:14" x14ac:dyDescent="0.25">
      <c r="B32" s="28"/>
      <c r="C32" s="36"/>
      <c r="D32" s="3"/>
      <c r="E32" s="27"/>
      <c r="F32" s="26"/>
      <c r="G32" s="26"/>
      <c r="H32" s="3"/>
      <c r="I32" s="27"/>
      <c r="J32" s="27"/>
      <c r="K32" s="25"/>
      <c r="L32" s="3"/>
      <c r="M32" s="3"/>
      <c r="N32" s="2"/>
    </row>
    <row r="33" spans="2:14" x14ac:dyDescent="0.25">
      <c r="B33" s="28"/>
      <c r="C33" s="36"/>
      <c r="D33" s="3"/>
      <c r="E33" s="27"/>
      <c r="F33" s="26"/>
      <c r="G33" s="26"/>
      <c r="H33" s="3"/>
      <c r="I33" s="27"/>
      <c r="J33" s="27"/>
      <c r="K33" s="25"/>
      <c r="L33" s="3"/>
      <c r="M33" s="3"/>
      <c r="N33" s="2"/>
    </row>
    <row r="34" spans="2:14" x14ac:dyDescent="0.25">
      <c r="B34" s="28"/>
      <c r="C34" s="36"/>
      <c r="D34" s="3"/>
      <c r="E34" s="27"/>
      <c r="F34" s="26"/>
      <c r="G34" s="26"/>
      <c r="H34" s="3"/>
      <c r="I34" s="27"/>
      <c r="J34" s="27"/>
      <c r="K34" s="25"/>
      <c r="L34" s="3"/>
      <c r="M34" s="3"/>
      <c r="N34" s="2"/>
    </row>
    <row r="35" spans="2:14" x14ac:dyDescent="0.25">
      <c r="B35" s="28"/>
      <c r="C35" s="36"/>
      <c r="D35" s="3"/>
      <c r="E35" s="27"/>
      <c r="F35" s="26"/>
      <c r="G35" s="26"/>
      <c r="H35" s="3"/>
      <c r="I35" s="27"/>
      <c r="J35" s="27"/>
      <c r="K35" s="25"/>
      <c r="L35" s="3"/>
      <c r="M35" s="3"/>
      <c r="N35" s="2"/>
    </row>
    <row r="36" spans="2:14" x14ac:dyDescent="0.25">
      <c r="B36" s="28"/>
      <c r="C36" s="36"/>
      <c r="D36" s="3"/>
      <c r="E36" s="27"/>
      <c r="F36" s="26"/>
      <c r="G36" s="26"/>
      <c r="H36" s="3"/>
      <c r="I36" s="27"/>
      <c r="J36" s="27"/>
      <c r="K36" s="25"/>
      <c r="L36" s="3"/>
      <c r="M36" s="3"/>
      <c r="N36" s="2"/>
    </row>
    <row r="37" spans="2:14" x14ac:dyDescent="0.25">
      <c r="B37" s="28"/>
      <c r="C37" s="36"/>
      <c r="D37" s="3"/>
      <c r="E37" s="27"/>
      <c r="F37" s="26"/>
      <c r="G37" s="26"/>
      <c r="H37" s="3"/>
      <c r="I37" s="27"/>
      <c r="J37" s="27"/>
      <c r="K37" s="25"/>
      <c r="L37" s="3"/>
      <c r="M37" s="3"/>
      <c r="N37" s="2"/>
    </row>
    <row r="38" spans="2:14" x14ac:dyDescent="0.25">
      <c r="B38" s="28"/>
      <c r="C38" s="36"/>
      <c r="D38" s="3"/>
      <c r="E38" s="27"/>
      <c r="F38" s="26"/>
      <c r="G38" s="26"/>
      <c r="H38" s="3"/>
      <c r="I38" s="27"/>
      <c r="J38" s="27"/>
      <c r="K38" s="25"/>
      <c r="L38" s="3"/>
      <c r="M38" s="3"/>
      <c r="N38" s="2"/>
    </row>
    <row r="39" spans="2:14" x14ac:dyDescent="0.25">
      <c r="B39" s="28"/>
      <c r="C39" s="36"/>
      <c r="D39" s="3"/>
      <c r="E39" s="27"/>
      <c r="F39" s="26"/>
      <c r="G39" s="26"/>
      <c r="H39" s="3"/>
      <c r="I39" s="27"/>
      <c r="J39" s="27"/>
      <c r="K39" s="25"/>
      <c r="L39" s="3"/>
      <c r="M39" s="3"/>
      <c r="N39" s="2"/>
    </row>
    <row r="40" spans="2:14" x14ac:dyDescent="0.25">
      <c r="B40" s="28"/>
      <c r="C40" s="36"/>
      <c r="D40" s="3"/>
      <c r="E40" s="27"/>
      <c r="F40" s="26"/>
      <c r="G40" s="26"/>
      <c r="H40" s="3"/>
      <c r="I40" s="27"/>
      <c r="J40" s="27"/>
      <c r="K40" s="25"/>
      <c r="L40" s="3"/>
      <c r="M40" s="3"/>
      <c r="N40" s="2"/>
    </row>
    <row r="41" spans="2:14" x14ac:dyDescent="0.25">
      <c r="B41" s="28"/>
      <c r="C41" s="36"/>
      <c r="D41" s="3"/>
      <c r="E41" s="27"/>
      <c r="F41" s="26"/>
      <c r="G41" s="26"/>
      <c r="H41" s="3"/>
      <c r="I41" s="27"/>
      <c r="J41" s="27"/>
      <c r="K41" s="25"/>
      <c r="L41" s="3"/>
      <c r="M41" s="3"/>
      <c r="N41" s="2"/>
    </row>
    <row r="42" spans="2:14" x14ac:dyDescent="0.25">
      <c r="B42" s="28"/>
      <c r="C42" s="36"/>
      <c r="D42" s="3"/>
      <c r="E42" s="27"/>
      <c r="F42" s="26"/>
      <c r="G42" s="26"/>
      <c r="H42" s="3"/>
      <c r="I42" s="21"/>
      <c r="J42" s="21"/>
      <c r="K42" s="25"/>
      <c r="L42" s="3"/>
      <c r="M42" s="3"/>
      <c r="N42" s="2"/>
    </row>
    <row r="43" spans="2:14" ht="16.5" thickBot="1" x14ac:dyDescent="0.3">
      <c r="B43" s="24"/>
      <c r="C43" s="37"/>
      <c r="D43" s="22"/>
      <c r="E43" s="21"/>
      <c r="F43" s="23"/>
      <c r="G43" s="23"/>
      <c r="H43" s="22"/>
      <c r="I43" s="21"/>
      <c r="J43" s="21"/>
      <c r="K43" s="20"/>
      <c r="L43" s="3"/>
      <c r="M43" s="3"/>
      <c r="N43" s="2"/>
    </row>
    <row r="44" spans="2:14" x14ac:dyDescent="0.25">
      <c r="B44" s="19" t="s">
        <v>1</v>
      </c>
      <c r="C44" s="16"/>
      <c r="D44" s="17"/>
      <c r="E44" s="16"/>
      <c r="F44" s="18"/>
      <c r="G44" s="18"/>
      <c r="H44" s="17"/>
      <c r="I44" s="16"/>
      <c r="J44" s="16"/>
      <c r="K44" s="15"/>
      <c r="L44" s="4"/>
      <c r="M44" s="3"/>
      <c r="N44" s="2"/>
    </row>
    <row r="45" spans="2:14" x14ac:dyDescent="0.25">
      <c r="B45" s="14"/>
      <c r="C45" s="11"/>
      <c r="D45" s="12"/>
      <c r="E45" s="11"/>
      <c r="F45" s="13"/>
      <c r="G45" s="13"/>
      <c r="H45" s="12"/>
      <c r="I45" s="11"/>
      <c r="J45" s="11"/>
      <c r="K45" s="10"/>
      <c r="L45" s="4"/>
      <c r="M45" s="3"/>
      <c r="N45" s="2"/>
    </row>
    <row r="46" spans="2:14" x14ac:dyDescent="0.25">
      <c r="B46" s="14"/>
      <c r="C46" s="11"/>
      <c r="D46" s="12"/>
      <c r="E46" s="11"/>
      <c r="F46" s="13"/>
      <c r="G46" s="13"/>
      <c r="H46" s="12"/>
      <c r="I46" s="11"/>
      <c r="J46" s="11"/>
      <c r="K46" s="10"/>
      <c r="L46" s="4"/>
      <c r="M46" s="3"/>
      <c r="N46" s="2"/>
    </row>
    <row r="47" spans="2:14" x14ac:dyDescent="0.25">
      <c r="B47" s="14"/>
      <c r="C47" s="11"/>
      <c r="D47" s="12"/>
      <c r="E47" s="11"/>
      <c r="F47" s="13"/>
      <c r="G47" s="13"/>
      <c r="H47" s="12"/>
      <c r="I47" s="11"/>
      <c r="J47" s="11"/>
      <c r="K47" s="10"/>
      <c r="L47" s="4"/>
      <c r="M47" s="3"/>
      <c r="N47" s="2"/>
    </row>
    <row r="48" spans="2:14" x14ac:dyDescent="0.25">
      <c r="B48" s="14"/>
      <c r="C48" s="11"/>
      <c r="D48" s="12"/>
      <c r="E48" s="11"/>
      <c r="F48" s="13"/>
      <c r="G48" s="13"/>
      <c r="H48" s="12"/>
      <c r="I48" s="11"/>
      <c r="J48" s="11"/>
      <c r="K48" s="10"/>
      <c r="L48" s="4"/>
      <c r="M48" s="3"/>
      <c r="N48" s="2"/>
    </row>
    <row r="49" spans="2:14" x14ac:dyDescent="0.25">
      <c r="B49" s="14"/>
      <c r="C49" s="11"/>
      <c r="D49" s="12"/>
      <c r="E49" s="11"/>
      <c r="F49" s="13"/>
      <c r="G49" s="13"/>
      <c r="H49" s="12"/>
      <c r="I49" s="11"/>
      <c r="J49" s="11"/>
      <c r="K49" s="10"/>
      <c r="L49" s="4"/>
      <c r="M49" s="3"/>
      <c r="N49" s="2"/>
    </row>
    <row r="50" spans="2:14" x14ac:dyDescent="0.25">
      <c r="B50" s="14"/>
      <c r="C50" s="11"/>
      <c r="D50" s="12"/>
      <c r="E50" s="11"/>
      <c r="F50" s="13"/>
      <c r="G50" s="13"/>
      <c r="H50" s="12"/>
      <c r="I50" s="11"/>
      <c r="J50" s="11"/>
      <c r="K50" s="10"/>
      <c r="L50" s="4"/>
      <c r="M50" s="3"/>
      <c r="N50" s="2"/>
    </row>
    <row r="51" spans="2:14" x14ac:dyDescent="0.25">
      <c r="B51" s="14"/>
      <c r="C51" s="11"/>
      <c r="D51" s="12"/>
      <c r="E51" s="11"/>
      <c r="F51" s="13"/>
      <c r="G51" s="13"/>
      <c r="H51" s="12"/>
      <c r="I51" s="11"/>
      <c r="J51" s="11"/>
      <c r="K51" s="10"/>
      <c r="L51" s="93" t="s">
        <v>0</v>
      </c>
      <c r="M51" s="94"/>
      <c r="N51" s="95"/>
    </row>
    <row r="52" spans="2:14" ht="16.5" thickBot="1" x14ac:dyDescent="0.3">
      <c r="B52" s="9"/>
      <c r="C52" s="6"/>
      <c r="D52" s="7"/>
      <c r="E52" s="6"/>
      <c r="F52" s="8"/>
      <c r="G52" s="8"/>
      <c r="H52" s="7"/>
      <c r="I52" s="6"/>
      <c r="J52" s="6"/>
      <c r="K52" s="5"/>
      <c r="L52" s="4">
        <f>SUM(L5:L50)</f>
        <v>138</v>
      </c>
      <c r="M52" s="4">
        <f>SUM(M5:M50)</f>
        <v>11310</v>
      </c>
      <c r="N52" s="2"/>
    </row>
  </sheetData>
  <mergeCells count="6">
    <mergeCell ref="B1:N1"/>
    <mergeCell ref="B3:E3"/>
    <mergeCell ref="F3:I3"/>
    <mergeCell ref="K3:N3"/>
    <mergeCell ref="L51:N51"/>
    <mergeCell ref="G2:J2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headerFooter>
    <oddHeader>&amp;LDTE TP GOTRM&amp;C&amp;F</oddHead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8"/>
  <sheetViews>
    <sheetView tabSelected="1" workbookViewId="0">
      <selection activeCell="C8" sqref="C8"/>
    </sheetView>
  </sheetViews>
  <sheetFormatPr baseColWidth="10" defaultRowHeight="15.75" x14ac:dyDescent="0.25"/>
  <cols>
    <col min="2" max="2" width="23.125" bestFit="1" customWidth="1"/>
    <col min="3" max="3" width="14.75" bestFit="1" customWidth="1"/>
    <col min="4" max="4" width="13.625" customWidth="1"/>
  </cols>
  <sheetData>
    <row r="2" spans="2:4" x14ac:dyDescent="0.25">
      <c r="B2" s="97" t="s">
        <v>256</v>
      </c>
      <c r="C2" s="98"/>
      <c r="D2" s="99"/>
    </row>
    <row r="3" spans="2:4" x14ac:dyDescent="0.25">
      <c r="B3" s="73" t="s">
        <v>248</v>
      </c>
      <c r="C3" s="73" t="s">
        <v>249</v>
      </c>
      <c r="D3" s="73" t="s">
        <v>250</v>
      </c>
    </row>
    <row r="4" spans="2:4" x14ac:dyDescent="0.25">
      <c r="B4" s="74" t="s">
        <v>251</v>
      </c>
      <c r="C4" s="75">
        <f>+'GROUPAGE NORD'!L52</f>
        <v>248</v>
      </c>
      <c r="D4" s="76">
        <f>+'GROUPAGE NORD'!M52</f>
        <v>16090</v>
      </c>
    </row>
    <row r="5" spans="2:4" x14ac:dyDescent="0.25">
      <c r="B5" s="74" t="s">
        <v>252</v>
      </c>
      <c r="C5" s="75">
        <v>183</v>
      </c>
      <c r="D5" s="76">
        <v>13365</v>
      </c>
    </row>
    <row r="6" spans="2:4" x14ac:dyDescent="0.25">
      <c r="B6" s="74" t="s">
        <v>253</v>
      </c>
      <c r="C6" s="75">
        <v>266</v>
      </c>
      <c r="D6" s="76">
        <v>15610</v>
      </c>
    </row>
    <row r="7" spans="2:4" x14ac:dyDescent="0.25">
      <c r="B7" s="74" t="s">
        <v>254</v>
      </c>
      <c r="C7" s="75">
        <v>138</v>
      </c>
      <c r="D7" s="76">
        <v>11310</v>
      </c>
    </row>
    <row r="8" spans="2:4" x14ac:dyDescent="0.25">
      <c r="B8" s="79" t="s">
        <v>255</v>
      </c>
      <c r="C8" s="77">
        <f>SUM(C4:C7)</f>
        <v>835</v>
      </c>
      <c r="D8" s="78">
        <f>SUM(D4:D7)</f>
        <v>56375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&amp;LDTE TP GOTRM&amp;C&amp;F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RAMASSES FROID</vt:lpstr>
      <vt:lpstr>GROUPAGE NORD</vt:lpstr>
      <vt:lpstr>GROUPAGE CENTRE</vt:lpstr>
      <vt:lpstr>GROUPAGE EST</vt:lpstr>
      <vt:lpstr>GROUPAGE OUEST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Matthias AROULAPIN</cp:lastModifiedBy>
  <cp:lastPrinted>2022-02-17T15:34:50Z</cp:lastPrinted>
  <dcterms:created xsi:type="dcterms:W3CDTF">2021-06-07T15:13:08Z</dcterms:created>
  <dcterms:modified xsi:type="dcterms:W3CDTF">2024-06-17T14:31:53Z</dcterms:modified>
</cp:coreProperties>
</file>