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brad\Downloads\"/>
    </mc:Choice>
  </mc:AlternateContent>
  <xr:revisionPtr revIDLastSave="0" documentId="13_ncr:1_{2EF3A79E-DEA6-45AA-B80B-EA778D193C12}" xr6:coauthVersionLast="47" xr6:coauthVersionMax="47" xr10:uidLastSave="{00000000-0000-0000-0000-000000000000}"/>
  <bookViews>
    <workbookView xWindow="-108" yWindow="-108" windowWidth="23256" windowHeight="12456" xr2:uid="{99B03B17-158A-4639-A84F-969A36B627BA}"/>
  </bookViews>
  <sheets>
    <sheet name="Journée du 12 juillet  2023 " sheetId="3" r:id="rId1"/>
    <sheet name="journee du 13 juillet 2023" sheetId="6" r:id="rId2"/>
    <sheet name="CR GENERAL" sheetId="4" r:id="rId3"/>
    <sheet name="SYNTHESE " sheetId="7" r:id="rId4"/>
    <sheet name="Feuil2" sheetId="2" r:id="rId5"/>
  </sheets>
  <definedNames>
    <definedName name="_xlnm._FilterDatabase" localSheetId="0" hidden="1">'Journée du 12 juillet  2023 '!$B$5:$R$5</definedName>
    <definedName name="_xlnm._FilterDatabase" localSheetId="1" hidden="1">'journee du 13 juillet 2023'!$B$5:$R$5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4" l="1"/>
  <c r="C16" i="4"/>
  <c r="C17" i="4"/>
  <c r="C18" i="4"/>
  <c r="C19" i="4"/>
  <c r="C20" i="4"/>
  <c r="C21" i="4"/>
  <c r="C15" i="4"/>
  <c r="J66" i="4" l="1"/>
  <c r="I67" i="4"/>
  <c r="I66" i="4"/>
  <c r="I65" i="4"/>
  <c r="M8" i="7" s="1"/>
  <c r="I59" i="4"/>
  <c r="I58" i="4"/>
  <c r="J57" i="4"/>
  <c r="I8" i="7" s="1"/>
  <c r="I57" i="4"/>
  <c r="H8" i="7" s="1"/>
  <c r="J67" i="4"/>
  <c r="J59" i="4"/>
  <c r="I10" i="7" s="1"/>
  <c r="I51" i="4"/>
  <c r="C10" i="7" s="1"/>
  <c r="I50" i="4"/>
  <c r="C9" i="7" s="1"/>
  <c r="I49" i="4"/>
  <c r="J65" i="4"/>
  <c r="N8" i="7" s="1"/>
  <c r="J58" i="4"/>
  <c r="I9" i="7" s="1"/>
  <c r="K8" i="4"/>
  <c r="K9" i="4"/>
  <c r="K10" i="4"/>
  <c r="K7" i="4"/>
  <c r="J8" i="4"/>
  <c r="J9" i="4"/>
  <c r="J10" i="4"/>
  <c r="J7" i="4"/>
  <c r="H7" i="4"/>
  <c r="H8" i="4"/>
  <c r="H9" i="4"/>
  <c r="J51" i="4" s="1"/>
  <c r="D10" i="7" s="1"/>
  <c r="H10" i="4"/>
  <c r="M7" i="4"/>
  <c r="L8" i="4"/>
  <c r="L9" i="4"/>
  <c r="L10" i="4"/>
  <c r="L7" i="4"/>
  <c r="I10" i="4"/>
  <c r="H11" i="7" l="1"/>
  <c r="C11" i="7"/>
  <c r="E10" i="7"/>
  <c r="N11" i="7"/>
  <c r="O9" i="7"/>
  <c r="O8" i="7"/>
  <c r="I52" i="4"/>
  <c r="J10" i="7"/>
  <c r="O10" i="7"/>
  <c r="J8" i="7"/>
  <c r="I11" i="7"/>
  <c r="M11" i="7"/>
  <c r="J9" i="7"/>
  <c r="J50" i="4"/>
  <c r="J49" i="4"/>
  <c r="K67" i="4"/>
  <c r="K66" i="4"/>
  <c r="J68" i="4"/>
  <c r="K58" i="4"/>
  <c r="K65" i="4"/>
  <c r="I68" i="4"/>
  <c r="J60" i="4"/>
  <c r="K59" i="4"/>
  <c r="K57" i="4"/>
  <c r="I60" i="4"/>
  <c r="K51" i="4"/>
  <c r="O11" i="7" l="1"/>
  <c r="J11" i="7"/>
  <c r="K50" i="4"/>
  <c r="D9" i="7"/>
  <c r="K49" i="4"/>
  <c r="D8" i="7"/>
  <c r="J52" i="4"/>
  <c r="K52" i="4" s="1"/>
  <c r="K68" i="4"/>
  <c r="K60" i="4"/>
  <c r="E9" i="7" l="1"/>
  <c r="D11" i="7"/>
  <c r="E11" i="7" s="1"/>
  <c r="E8" i="7"/>
</calcChain>
</file>

<file path=xl/sharedStrings.xml><?xml version="1.0" encoding="utf-8"?>
<sst xmlns="http://schemas.openxmlformats.org/spreadsheetml/2006/main" count="359" uniqueCount="127">
  <si>
    <t>FLUX</t>
  </si>
  <si>
    <t>TYPE</t>
  </si>
  <si>
    <t>LIEN GPS</t>
  </si>
  <si>
    <t>REALISE</t>
  </si>
  <si>
    <t xml:space="preserve">CHAUFFEUR </t>
  </si>
  <si>
    <t xml:space="preserve">OBSERVATION </t>
  </si>
  <si>
    <t>OUI</t>
  </si>
  <si>
    <t xml:space="preserve">SI NON , RAISONS </t>
  </si>
  <si>
    <t xml:space="preserve">raison </t>
  </si>
  <si>
    <t>OBS</t>
  </si>
  <si>
    <t>VERRE</t>
  </si>
  <si>
    <t>aerienne</t>
  </si>
  <si>
    <t>enterree</t>
  </si>
  <si>
    <t xml:space="preserve">IDENTIFIANT </t>
  </si>
  <si>
    <t>PASSAGE</t>
  </si>
  <si>
    <t>NON</t>
  </si>
  <si>
    <t>realise</t>
  </si>
  <si>
    <t xml:space="preserve">Photo avant </t>
  </si>
  <si>
    <t xml:space="preserve">Photo apres </t>
  </si>
  <si>
    <t xml:space="preserve">Heure </t>
  </si>
  <si>
    <t xml:space="preserve">DATE </t>
  </si>
  <si>
    <t xml:space="preserve">PHOTOS  NON FAISABILITE </t>
  </si>
  <si>
    <t>LOUIS</t>
  </si>
  <si>
    <t xml:space="preserve">VERRE AERIENNE </t>
  </si>
  <si>
    <t xml:space="preserve">NOMBRE THEORIQUE </t>
  </si>
  <si>
    <t>NOMBRE REALISE</t>
  </si>
  <si>
    <t xml:space="preserve">RESTANT </t>
  </si>
  <si>
    <t>VERRE ENTERREE</t>
  </si>
  <si>
    <t>VERRE SEMI E.</t>
  </si>
  <si>
    <t>photos dysfon.</t>
  </si>
  <si>
    <t>semi</t>
  </si>
  <si>
    <t>OM</t>
  </si>
  <si>
    <t>TOTAL VERRE</t>
  </si>
  <si>
    <t>SYNTHESE VERRE</t>
  </si>
  <si>
    <t>SYNTHESE OM</t>
  </si>
  <si>
    <t>SYNTHESE CS</t>
  </si>
  <si>
    <t xml:space="preserve">OM AERIENNE </t>
  </si>
  <si>
    <t>OM SEMI E.</t>
  </si>
  <si>
    <t>OM ENTERREE</t>
  </si>
  <si>
    <t>TOTAL OM</t>
  </si>
  <si>
    <t xml:space="preserve">CS AERIENNE </t>
  </si>
  <si>
    <t>CS ENTERREE</t>
  </si>
  <si>
    <t>CS SEMI E.</t>
  </si>
  <si>
    <t>TOTAL CS</t>
  </si>
  <si>
    <t>VEHICULE GENANT</t>
  </si>
  <si>
    <t>ACCES DIFFICILE</t>
  </si>
  <si>
    <t>COLONNE CONDAMNEE</t>
  </si>
  <si>
    <t xml:space="preserve">CONTREPOIDS  HS </t>
  </si>
  <si>
    <t>COLONNE INCENDIEE</t>
  </si>
  <si>
    <t xml:space="preserve">BARRIERE </t>
  </si>
  <si>
    <t>ACCES PRIVE</t>
  </si>
  <si>
    <t>CABLE HS</t>
  </si>
  <si>
    <t>PREHENSION HS</t>
  </si>
  <si>
    <t>EMMERGENCE CABOSSE</t>
  </si>
  <si>
    <t xml:space="preserve">PLATEFORME PIETON HS </t>
  </si>
  <si>
    <t>COLONNE CASSEE</t>
  </si>
  <si>
    <t xml:space="preserve">COLONNE ABSENTE </t>
  </si>
  <si>
    <t>AUTRES</t>
  </si>
  <si>
    <t>CHAINE CASSEE</t>
  </si>
  <si>
    <t>TAMBOUR HS</t>
  </si>
  <si>
    <t>PEDALE HS</t>
  </si>
  <si>
    <t xml:space="preserve">ABSENCE DE TRAPPE </t>
  </si>
  <si>
    <t xml:space="preserve">TUILE HS </t>
  </si>
  <si>
    <t xml:space="preserve">COLONNE INCENDIEE </t>
  </si>
  <si>
    <t>DEFAULT COLLECTE</t>
  </si>
  <si>
    <t xml:space="preserve">AUTRES </t>
  </si>
  <si>
    <t xml:space="preserve">COLONNE NON VIDEE </t>
  </si>
  <si>
    <t>ASCENSEUR HS</t>
  </si>
  <si>
    <t xml:space="preserve">SYNTHESE </t>
  </si>
  <si>
    <t xml:space="preserve">ABSENCES DE CONSIGNES DE TRI </t>
  </si>
  <si>
    <t>VILLE</t>
  </si>
  <si>
    <t>DATE</t>
  </si>
  <si>
    <t>HEURE</t>
  </si>
  <si>
    <t>ADRESSE</t>
  </si>
  <si>
    <t>CAMPAGNE DE LAVAGE  TOURS  CR GENERAL</t>
  </si>
  <si>
    <t>47°12'50.3"N 1°32'10.3"W - Google Maps</t>
  </si>
  <si>
    <t>NANTES</t>
  </si>
  <si>
    <t xml:space="preserve">6 rue de  l'indre </t>
  </si>
  <si>
    <t>OM5191</t>
  </si>
  <si>
    <t>47°12'44.6"N 1°34'10.6"W - Google Maps</t>
  </si>
  <si>
    <t xml:space="preserve">19 rue arsene  Leloup </t>
  </si>
  <si>
    <t>TRI SAC</t>
  </si>
  <si>
    <t>47°16'16.5"N 1°31'14.8"W - Google Maps</t>
  </si>
  <si>
    <t xml:space="preserve">rue barbara </t>
  </si>
  <si>
    <t xml:space="preserve">remplacement etiquette de tri </t>
  </si>
  <si>
    <t>TS5632</t>
  </si>
  <si>
    <t>V4056</t>
  </si>
  <si>
    <t>20 rue  paul Marcel</t>
  </si>
  <si>
    <t>TS5096</t>
  </si>
  <si>
    <t xml:space="preserve">12 rue  lucien aubert </t>
  </si>
  <si>
    <t>TS5253</t>
  </si>
  <si>
    <t>1 rue paul thery</t>
  </si>
  <si>
    <t>TS5149</t>
  </si>
  <si>
    <t>6 rue samuel de  champlain</t>
  </si>
  <si>
    <t>TS5080</t>
  </si>
  <si>
    <t>TS5207</t>
  </si>
  <si>
    <t xml:space="preserve">3 rue  nicolas lancret </t>
  </si>
  <si>
    <t>47°12'55.1"N 1°32'18.1"W - Google Maps</t>
  </si>
  <si>
    <t>47°13'21.4"N 1°35'29.9"W - Google Maps</t>
  </si>
  <si>
    <t>47°15'38.8"N 1°34'27.6"W - Google Maps</t>
  </si>
  <si>
    <t>47°11'42.1"N 1°32'18.4"W - Google Maps</t>
  </si>
  <si>
    <t>47°12'25.1"N 1°36'26.6"W - Google Maps</t>
  </si>
  <si>
    <t>pompage eau  au fond plus de  50 cm</t>
  </si>
  <si>
    <t>pompage  eau  au fond entre  20 et 50 cm</t>
  </si>
  <si>
    <t>SYNTHESE TRISAC</t>
  </si>
  <si>
    <t>Nantes</t>
  </si>
  <si>
    <t>OM5614</t>
  </si>
  <si>
    <t>2 rue neruda</t>
  </si>
  <si>
    <t>18 rue des fiefs</t>
  </si>
  <si>
    <t>OM5529</t>
  </si>
  <si>
    <t>OM5557</t>
  </si>
  <si>
    <t>5 rue honore de balzac</t>
  </si>
  <si>
    <t>rue du danube</t>
  </si>
  <si>
    <t>OM5424</t>
  </si>
  <si>
    <t xml:space="preserve">2 rue du port </t>
  </si>
  <si>
    <t>OM5541</t>
  </si>
  <si>
    <t xml:space="preserve">rue lucie abrac </t>
  </si>
  <si>
    <t>OM5417</t>
  </si>
  <si>
    <t>OM5419</t>
  </si>
  <si>
    <t>CAMPAGNE DE LAVAGE NANTES   Journée du 12 juillet  2023</t>
  </si>
  <si>
    <t>47°13'14.7"N 1°36'43.4"W - Google Maps</t>
  </si>
  <si>
    <t>47°10'38.4"N 1°29'55.8"W - Google Maps</t>
  </si>
  <si>
    <t>47°12'08.5"N 1°34'55.1"W - Google Maps</t>
  </si>
  <si>
    <t>47°14'35.5"N 1°36'47.5"W - Google Maps</t>
  </si>
  <si>
    <t>47°11'34.1"N 1°35'00.5"W - Google Maps</t>
  </si>
  <si>
    <t>47°13'03.4"N 1°37'03.2"W - Google Maps</t>
  </si>
  <si>
    <t>CAMPAGNE DE LAVAGE NANTES Journée du 13 JUILLET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</si>
</sst>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0.00&quot; m3&quot;"/>
  </numFmts>
  <fonts count="11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name val="Calibri"/>
      <family val="2"/>
      <scheme val="minor"/>
    </font>
    <font>
      <sz val="14"/>
      <name val="Calibri"/>
      <family val="2"/>
      <scheme val="minor"/>
    </font>
    <font>
      <sz val="16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</cellStyleXfs>
  <cellXfs count="38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2" fontId="0" fillId="0" borderId="0" xfId="0" applyNumberFormat="1"/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8" fillId="0" borderId="1" xfId="1" applyFont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9" fillId="0" borderId="1" xfId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0" fillId="0" borderId="1" xfId="0" applyBorder="1"/>
    <xf numFmtId="0" fontId="2" fillId="3" borderId="1" xfId="0" applyFont="1" applyFill="1" applyBorder="1" applyAlignment="1">
      <alignment horizontal="center" vertical="center"/>
    </xf>
    <xf numFmtId="0" fontId="9" fillId="3" borderId="1" xfId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0" xfId="0" applyFill="1"/>
    <xf numFmtId="14" fontId="6" fillId="3" borderId="1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6">
    <cellStyle name="Lien hypertexte" xfId="1" builtinId="8"/>
    <cellStyle name="Normal" xfId="0" builtinId="0"/>
    <cellStyle name="Normal 4" xfId="3" xr:uid="{79D1A475-A01F-434F-9149-50A57DEA676C}"/>
    <cellStyle name="Normal 5" xfId="4" xr:uid="{636B5D69-7B90-4553-AB97-AF69152269B8}"/>
    <cellStyle name="Normal 6" xfId="5" xr:uid="{D8F4910E-5060-44E3-A4F4-E37355E89179}"/>
    <cellStyle name="Pilote de données - Valeur" xfId="2" xr:uid="{761BBE78-8611-4980-9715-BA0BD2B56E4A}"/>
  </cellStyles>
  <dxfs count="269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jp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7" Type="http://schemas.openxmlformats.org/officeDocument/2006/relationships/image" Target="../media/image23.png"/><Relationship Id="rId2" Type="http://schemas.openxmlformats.org/officeDocument/2006/relationships/image" Target="../media/image18.png"/><Relationship Id="rId1" Type="http://schemas.openxmlformats.org/officeDocument/2006/relationships/image" Target="../media/image8.png"/><Relationship Id="rId6" Type="http://schemas.openxmlformats.org/officeDocument/2006/relationships/image" Target="../media/image22.png"/><Relationship Id="rId5" Type="http://schemas.openxmlformats.org/officeDocument/2006/relationships/image" Target="../media/image21.png"/><Relationship Id="rId4" Type="http://schemas.openxmlformats.org/officeDocument/2006/relationships/image" Target="../media/image20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118744</xdr:colOff>
      <xdr:row>7</xdr:row>
      <xdr:rowOff>57150</xdr:rowOff>
    </xdr:from>
    <xdr:to>
      <xdr:col>9</xdr:col>
      <xdr:colOff>1087177</xdr:colOff>
      <xdr:row>7</xdr:row>
      <xdr:rowOff>893965</xdr:rowOff>
    </xdr:to>
    <xdr:pic macro="[0]!Image15_Cliquer">
      <xdr:nvPicPr>
        <xdr:cNvPr id="16" name="Image 15">
          <a:extLst>
            <a:ext uri="{FF2B5EF4-FFF2-40B4-BE49-F238E27FC236}">
              <a16:creationId xmlns:a16="http://schemas.microsoft.com/office/drawing/2014/main" id="{D7B78FCB-913C-4D51-B39E-A736E3776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45924" y="3966210"/>
          <a:ext cx="968433" cy="852055"/>
        </a:xfrm>
        <a:prstGeom prst="rect">
          <a:avLst/>
        </a:prstGeom>
      </xdr:spPr>
    </xdr:pic>
    <xdr:clientData/>
  </xdr:twoCellAnchor>
  <xdr:twoCellAnchor editAs="oneCell">
    <xdr:from>
      <xdr:col>16</xdr:col>
      <xdr:colOff>155949</xdr:colOff>
      <xdr:row>5</xdr:row>
      <xdr:rowOff>187150</xdr:rowOff>
    </xdr:from>
    <xdr:to>
      <xdr:col>16</xdr:col>
      <xdr:colOff>1178414</xdr:colOff>
      <xdr:row>5</xdr:row>
      <xdr:rowOff>1125795</xdr:rowOff>
    </xdr:to>
    <xdr:pic macro="[0]!Image4_Cliquer">
      <xdr:nvPicPr>
        <xdr:cNvPr id="5" name="Image 4">
          <a:extLst>
            <a:ext uri="{FF2B5EF4-FFF2-40B4-BE49-F238E27FC236}">
              <a16:creationId xmlns:a16="http://schemas.microsoft.com/office/drawing/2014/main" id="{E9C167A9-AFBE-4E93-856E-32DA54A0C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28269" y="1756870"/>
          <a:ext cx="1022465" cy="931025"/>
        </a:xfrm>
        <a:prstGeom prst="rect">
          <a:avLst/>
        </a:prstGeom>
      </xdr:spPr>
    </xdr:pic>
    <xdr:clientData/>
  </xdr:twoCellAnchor>
  <xdr:twoCellAnchor editAs="oneCell">
    <xdr:from>
      <xdr:col>9</xdr:col>
      <xdr:colOff>152400</xdr:colOff>
      <xdr:row>5</xdr:row>
      <xdr:rowOff>170180</xdr:rowOff>
    </xdr:from>
    <xdr:to>
      <xdr:col>9</xdr:col>
      <xdr:colOff>1617551</xdr:colOff>
      <xdr:row>5</xdr:row>
      <xdr:rowOff>1275234</xdr:rowOff>
    </xdr:to>
    <xdr:pic macro="[0]!Image14_Cliquer">
      <xdr:nvPicPr>
        <xdr:cNvPr id="15" name="Image 14">
          <a:extLst>
            <a:ext uri="{FF2B5EF4-FFF2-40B4-BE49-F238E27FC236}">
              <a16:creationId xmlns:a16="http://schemas.microsoft.com/office/drawing/2014/main" id="{6836C2AF-D6BD-496D-A24E-421499FD6DAC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79580" y="1739900"/>
          <a:ext cx="1476581" cy="1105054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8</xdr:col>
      <xdr:colOff>400050</xdr:colOff>
      <xdr:row>7</xdr:row>
      <xdr:rowOff>17146</xdr:rowOff>
    </xdr:from>
    <xdr:to>
      <xdr:col>8</xdr:col>
      <xdr:colOff>1584614</xdr:colOff>
      <xdr:row>7</xdr:row>
      <xdr:rowOff>894139</xdr:rowOff>
    </xdr:to>
    <xdr:pic macro="[0]!Image20_Cliquer">
      <xdr:nvPicPr>
        <xdr:cNvPr id="21" name="Image 20">
          <a:extLst>
            <a:ext uri="{FF2B5EF4-FFF2-40B4-BE49-F238E27FC236}">
              <a16:creationId xmlns:a16="http://schemas.microsoft.com/office/drawing/2014/main" id="{555C1872-BCC7-4FB5-98BA-FC587447D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2670" y="3926206"/>
          <a:ext cx="1184564" cy="876993"/>
        </a:xfrm>
        <a:prstGeom prst="rect">
          <a:avLst/>
        </a:prstGeom>
      </xdr:spPr>
    </xdr:pic>
    <xdr:clientData/>
  </xdr:twoCellAnchor>
  <xdr:twoCellAnchor editAs="oneCell">
    <xdr:from>
      <xdr:col>9</xdr:col>
      <xdr:colOff>361954</xdr:colOff>
      <xdr:row>6</xdr:row>
      <xdr:rowOff>18420</xdr:rowOff>
    </xdr:from>
    <xdr:to>
      <xdr:col>9</xdr:col>
      <xdr:colOff>1241544</xdr:colOff>
      <xdr:row>6</xdr:row>
      <xdr:rowOff>930222</xdr:rowOff>
    </xdr:to>
    <xdr:pic macro="[0]!Image4_Cliquer">
      <xdr:nvPicPr>
        <xdr:cNvPr id="23" name="Image 22">
          <a:extLst>
            <a:ext uri="{FF2B5EF4-FFF2-40B4-BE49-F238E27FC236}">
              <a16:creationId xmlns:a16="http://schemas.microsoft.com/office/drawing/2014/main" id="{F4E5582F-776F-4FE5-8E83-80EED54EB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9134" y="2974980"/>
          <a:ext cx="885305" cy="906087"/>
        </a:xfrm>
        <a:prstGeom prst="rect">
          <a:avLst/>
        </a:prstGeom>
      </xdr:spPr>
    </xdr:pic>
    <xdr:clientData/>
  </xdr:twoCellAnchor>
  <xdr:twoCellAnchor editAs="oneCell">
    <xdr:from>
      <xdr:col>8</xdr:col>
      <xdr:colOff>460383</xdr:colOff>
      <xdr:row>6</xdr:row>
      <xdr:rowOff>17146</xdr:rowOff>
    </xdr:from>
    <xdr:to>
      <xdr:col>8</xdr:col>
      <xdr:colOff>1619316</xdr:colOff>
      <xdr:row>6</xdr:row>
      <xdr:rowOff>931546</xdr:rowOff>
    </xdr:to>
    <xdr:pic macro="[0]!Image18_Cliquer">
      <xdr:nvPicPr>
        <xdr:cNvPr id="19" name="Image 18">
          <a:extLst>
            <a:ext uri="{FF2B5EF4-FFF2-40B4-BE49-F238E27FC236}">
              <a16:creationId xmlns:a16="http://schemas.microsoft.com/office/drawing/2014/main" id="{4E79D7C1-0EF5-41AB-AE55-0D8434256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3003" y="2973706"/>
          <a:ext cx="1151313" cy="914400"/>
        </a:xfrm>
        <a:prstGeom prst="rect">
          <a:avLst/>
        </a:prstGeom>
      </xdr:spPr>
    </xdr:pic>
    <xdr:clientData/>
  </xdr:twoCellAnchor>
  <xdr:twoCellAnchor editAs="oneCell">
    <xdr:from>
      <xdr:col>8</xdr:col>
      <xdr:colOff>513087</xdr:colOff>
      <xdr:row>5</xdr:row>
      <xdr:rowOff>38101</xdr:rowOff>
    </xdr:from>
    <xdr:to>
      <xdr:col>8</xdr:col>
      <xdr:colOff>2001098</xdr:colOff>
      <xdr:row>5</xdr:row>
      <xdr:rowOff>1160304</xdr:rowOff>
    </xdr:to>
    <xdr:pic macro="[0]!Image13_Cliquer">
      <xdr:nvPicPr>
        <xdr:cNvPr id="14" name="Image 13">
          <a:extLst>
            <a:ext uri="{FF2B5EF4-FFF2-40B4-BE49-F238E27FC236}">
              <a16:creationId xmlns:a16="http://schemas.microsoft.com/office/drawing/2014/main" id="{0E541AB4-7117-4F2D-8468-5EA69B518879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045707" y="1607821"/>
          <a:ext cx="1476581" cy="1133633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5</xdr:col>
      <xdr:colOff>266700</xdr:colOff>
      <xdr:row>1</xdr:row>
      <xdr:rowOff>19051</xdr:rowOff>
    </xdr:from>
    <xdr:to>
      <xdr:col>6</xdr:col>
      <xdr:colOff>630555</xdr:colOff>
      <xdr:row>2</xdr:row>
      <xdr:rowOff>662941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EFD393A-E9F5-43E5-B3C5-719956074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0975" y="200026"/>
          <a:ext cx="1590675" cy="819150"/>
        </a:xfrm>
        <a:prstGeom prst="rect">
          <a:avLst/>
        </a:prstGeom>
      </xdr:spPr>
    </xdr:pic>
    <xdr:clientData/>
  </xdr:twoCellAnchor>
  <xdr:twoCellAnchor editAs="oneCell">
    <xdr:from>
      <xdr:col>14</xdr:col>
      <xdr:colOff>1000125</xdr:colOff>
      <xdr:row>1</xdr:row>
      <xdr:rowOff>28574</xdr:rowOff>
    </xdr:from>
    <xdr:to>
      <xdr:col>16</xdr:col>
      <xdr:colOff>358140</xdr:colOff>
      <xdr:row>2</xdr:row>
      <xdr:rowOff>668654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28B6B2D-6C9A-40B3-B162-103777E8A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78350" y="219074"/>
          <a:ext cx="1590675" cy="809625"/>
        </a:xfrm>
        <a:prstGeom prst="rect">
          <a:avLst/>
        </a:prstGeom>
      </xdr:spPr>
    </xdr:pic>
    <xdr:clientData/>
  </xdr:twoCellAnchor>
  <xdr:twoCellAnchor editAs="oneCell">
    <xdr:from>
      <xdr:col>12</xdr:col>
      <xdr:colOff>129553</xdr:colOff>
      <xdr:row>8</xdr:row>
      <xdr:rowOff>60959</xdr:rowOff>
    </xdr:from>
    <xdr:to>
      <xdr:col>12</xdr:col>
      <xdr:colOff>1615453</xdr:colOff>
      <xdr:row>8</xdr:row>
      <xdr:rowOff>1162049</xdr:rowOff>
    </xdr:to>
    <xdr:pic macro="[0]!Image11_Cliquer">
      <xdr:nvPicPr>
        <xdr:cNvPr id="12" name="Image 11">
          <a:extLst>
            <a:ext uri="{FF2B5EF4-FFF2-40B4-BE49-F238E27FC236}">
              <a16:creationId xmlns:a16="http://schemas.microsoft.com/office/drawing/2014/main" id="{6CE49B2D-7E90-443A-BC38-5C7C731CE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68713" y="4922519"/>
          <a:ext cx="1480185" cy="1108710"/>
        </a:xfrm>
        <a:prstGeom prst="rect">
          <a:avLst/>
        </a:prstGeom>
      </xdr:spPr>
    </xdr:pic>
    <xdr:clientData/>
  </xdr:twoCellAnchor>
  <xdr:twoCellAnchor editAs="oneCell">
    <xdr:from>
      <xdr:col>8</xdr:col>
      <xdr:colOff>189412</xdr:colOff>
      <xdr:row>9</xdr:row>
      <xdr:rowOff>43907</xdr:rowOff>
    </xdr:from>
    <xdr:to>
      <xdr:col>8</xdr:col>
      <xdr:colOff>2017577</xdr:colOff>
      <xdr:row>9</xdr:row>
      <xdr:rowOff>880202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BA92AA27-DEB7-1C2C-3EDA-00EB53B27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09019" y="6071871"/>
          <a:ext cx="1828165" cy="836295"/>
        </a:xfrm>
        <a:prstGeom prst="rect">
          <a:avLst/>
        </a:prstGeom>
      </xdr:spPr>
    </xdr:pic>
    <xdr:clientData/>
  </xdr:twoCellAnchor>
  <xdr:twoCellAnchor editAs="oneCell">
    <xdr:from>
      <xdr:col>9</xdr:col>
      <xdr:colOff>122464</xdr:colOff>
      <xdr:row>9</xdr:row>
      <xdr:rowOff>113030</xdr:rowOff>
    </xdr:from>
    <xdr:to>
      <xdr:col>9</xdr:col>
      <xdr:colOff>1626779</xdr:colOff>
      <xdr:row>9</xdr:row>
      <xdr:rowOff>849630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ABB285EE-EE1F-DB2D-43FD-970688ECF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2821" y="6140994"/>
          <a:ext cx="1504315" cy="736600"/>
        </a:xfrm>
        <a:prstGeom prst="rect">
          <a:avLst/>
        </a:prstGeom>
      </xdr:spPr>
    </xdr:pic>
    <xdr:clientData/>
  </xdr:twoCellAnchor>
  <xdr:twoCellAnchor editAs="oneCell">
    <xdr:from>
      <xdr:col>8</xdr:col>
      <xdr:colOff>391887</xdr:colOff>
      <xdr:row>10</xdr:row>
      <xdr:rowOff>65313</xdr:rowOff>
    </xdr:from>
    <xdr:to>
      <xdr:col>8</xdr:col>
      <xdr:colOff>1780019</xdr:colOff>
      <xdr:row>10</xdr:row>
      <xdr:rowOff>903514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1F8209F-782E-2633-DBE5-DF9397F88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9658" y="7086599"/>
          <a:ext cx="1388132" cy="838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283031</xdr:colOff>
      <xdr:row>11</xdr:row>
      <xdr:rowOff>130628</xdr:rowOff>
    </xdr:from>
    <xdr:to>
      <xdr:col>8</xdr:col>
      <xdr:colOff>1763487</xdr:colOff>
      <xdr:row>11</xdr:row>
      <xdr:rowOff>870857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B5BBCFAF-F021-9A91-BECC-35AEC6FBF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10802" y="8109857"/>
          <a:ext cx="1480456" cy="7402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152400</xdr:colOff>
      <xdr:row>10</xdr:row>
      <xdr:rowOff>152401</xdr:rowOff>
    </xdr:from>
    <xdr:to>
      <xdr:col>9</xdr:col>
      <xdr:colOff>1567543</xdr:colOff>
      <xdr:row>10</xdr:row>
      <xdr:rowOff>859971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881F389D-2D25-5401-1EB2-9E8E9B857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79086" y="7173687"/>
          <a:ext cx="1415143" cy="7075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119744</xdr:colOff>
      <xdr:row>11</xdr:row>
      <xdr:rowOff>54427</xdr:rowOff>
    </xdr:from>
    <xdr:to>
      <xdr:col>9</xdr:col>
      <xdr:colOff>1543440</xdr:colOff>
      <xdr:row>11</xdr:row>
      <xdr:rowOff>892628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6E401A7F-135A-2618-868B-6E8F62031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6430" y="8033656"/>
          <a:ext cx="1423696" cy="838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217715</xdr:colOff>
      <xdr:row>12</xdr:row>
      <xdr:rowOff>78455</xdr:rowOff>
    </xdr:from>
    <xdr:to>
      <xdr:col>8</xdr:col>
      <xdr:colOff>1948544</xdr:colOff>
      <xdr:row>12</xdr:row>
      <xdr:rowOff>827315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5C322C0C-D20A-092F-8986-3DFAA1196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45486" y="9015626"/>
          <a:ext cx="1730829" cy="748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174170</xdr:colOff>
      <xdr:row>12</xdr:row>
      <xdr:rowOff>100731</xdr:rowOff>
    </xdr:from>
    <xdr:to>
      <xdr:col>9</xdr:col>
      <xdr:colOff>1458685</xdr:colOff>
      <xdr:row>12</xdr:row>
      <xdr:rowOff>838201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3F2D7E77-03F3-1DD9-69BC-0EFF37214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00856" y="9037902"/>
          <a:ext cx="1284515" cy="7374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266700</xdr:colOff>
      <xdr:row>1</xdr:row>
      <xdr:rowOff>19051</xdr:rowOff>
    </xdr:from>
    <xdr:to>
      <xdr:col>6</xdr:col>
      <xdr:colOff>650875</xdr:colOff>
      <xdr:row>2</xdr:row>
      <xdr:rowOff>666751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CB41C3D-F12C-407C-A37B-BB8BBB28A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2880" y="209551"/>
          <a:ext cx="1590675" cy="821055"/>
        </a:xfrm>
        <a:prstGeom prst="rect">
          <a:avLst/>
        </a:prstGeom>
      </xdr:spPr>
    </xdr:pic>
    <xdr:clientData/>
  </xdr:twoCellAnchor>
  <xdr:twoCellAnchor editAs="oneCell">
    <xdr:from>
      <xdr:col>14</xdr:col>
      <xdr:colOff>1000125</xdr:colOff>
      <xdr:row>1</xdr:row>
      <xdr:rowOff>28574</xdr:rowOff>
    </xdr:from>
    <xdr:to>
      <xdr:col>16</xdr:col>
      <xdr:colOff>361950</xdr:colOff>
      <xdr:row>2</xdr:row>
      <xdr:rowOff>664844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3A827F8-16D0-4A2B-86AA-DDBA7F3AC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76445" y="219074"/>
          <a:ext cx="1592580" cy="811530"/>
        </a:xfrm>
        <a:prstGeom prst="rect">
          <a:avLst/>
        </a:prstGeom>
      </xdr:spPr>
    </xdr:pic>
    <xdr:clientData/>
  </xdr:twoCellAnchor>
  <xdr:twoCellAnchor editAs="oneCell">
    <xdr:from>
      <xdr:col>5</xdr:col>
      <xdr:colOff>266700</xdr:colOff>
      <xdr:row>1</xdr:row>
      <xdr:rowOff>19051</xdr:rowOff>
    </xdr:from>
    <xdr:to>
      <xdr:col>6</xdr:col>
      <xdr:colOff>664210</xdr:colOff>
      <xdr:row>2</xdr:row>
      <xdr:rowOff>668656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E2ED3AE-4D0D-4D1F-9A60-5558C4D75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9640" y="209551"/>
          <a:ext cx="1595755" cy="830580"/>
        </a:xfrm>
        <a:prstGeom prst="rect">
          <a:avLst/>
        </a:prstGeom>
      </xdr:spPr>
    </xdr:pic>
    <xdr:clientData/>
  </xdr:twoCellAnchor>
  <xdr:twoCellAnchor editAs="oneCell">
    <xdr:from>
      <xdr:col>14</xdr:col>
      <xdr:colOff>1000125</xdr:colOff>
      <xdr:row>1</xdr:row>
      <xdr:rowOff>28574</xdr:rowOff>
    </xdr:from>
    <xdr:to>
      <xdr:col>16</xdr:col>
      <xdr:colOff>363855</xdr:colOff>
      <xdr:row>2</xdr:row>
      <xdr:rowOff>668654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4B47BB4B-7EAB-4998-AF39-06706D689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70165" y="219074"/>
          <a:ext cx="1594485" cy="819150"/>
        </a:xfrm>
        <a:prstGeom prst="rect">
          <a:avLst/>
        </a:prstGeom>
      </xdr:spPr>
    </xdr:pic>
    <xdr:clientData/>
  </xdr:twoCellAnchor>
  <xdr:twoCellAnchor editAs="oneCell">
    <xdr:from>
      <xdr:col>8</xdr:col>
      <xdr:colOff>292100</xdr:colOff>
      <xdr:row>5</xdr:row>
      <xdr:rowOff>101600</xdr:rowOff>
    </xdr:from>
    <xdr:to>
      <xdr:col>8</xdr:col>
      <xdr:colOff>1790700</xdr:colOff>
      <xdr:row>5</xdr:row>
      <xdr:rowOff>876300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53E9FEF-4677-F464-3E1D-604FEB223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9200" y="1663700"/>
          <a:ext cx="1498600" cy="77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139700</xdr:colOff>
      <xdr:row>5</xdr:row>
      <xdr:rowOff>88900</xdr:rowOff>
    </xdr:from>
    <xdr:to>
      <xdr:col>9</xdr:col>
      <xdr:colOff>1536700</xdr:colOff>
      <xdr:row>5</xdr:row>
      <xdr:rowOff>850900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7C31F2D-0117-4C90-6A55-269C79910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651000"/>
          <a:ext cx="1397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368301</xdr:colOff>
      <xdr:row>6</xdr:row>
      <xdr:rowOff>152602</xdr:rowOff>
    </xdr:from>
    <xdr:to>
      <xdr:col>8</xdr:col>
      <xdr:colOff>1930401</xdr:colOff>
      <xdr:row>6</xdr:row>
      <xdr:rowOff>812800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A9CE531F-A11E-2CB2-6D1F-21B8C3426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55401" y="2667202"/>
          <a:ext cx="1562100" cy="660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114301</xdr:colOff>
      <xdr:row>6</xdr:row>
      <xdr:rowOff>63500</xdr:rowOff>
    </xdr:from>
    <xdr:to>
      <xdr:col>9</xdr:col>
      <xdr:colOff>1485901</xdr:colOff>
      <xdr:row>6</xdr:row>
      <xdr:rowOff>850900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D0D9E47B-3740-98BE-60C0-233972D93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09601" y="2578100"/>
          <a:ext cx="1371600" cy="78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177800</xdr:colOff>
      <xdr:row>7</xdr:row>
      <xdr:rowOff>50800</xdr:rowOff>
    </xdr:from>
    <xdr:to>
      <xdr:col>8</xdr:col>
      <xdr:colOff>2019300</xdr:colOff>
      <xdr:row>7</xdr:row>
      <xdr:rowOff>825500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A19F7F02-0D0E-1842-ABA3-193A1FB71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64900" y="3517900"/>
          <a:ext cx="1841500" cy="77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317501</xdr:colOff>
      <xdr:row>7</xdr:row>
      <xdr:rowOff>203201</xdr:rowOff>
    </xdr:from>
    <xdr:to>
      <xdr:col>9</xdr:col>
      <xdr:colOff>1367365</xdr:colOff>
      <xdr:row>7</xdr:row>
      <xdr:rowOff>812801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202DDD4-696E-64C0-7F26-3C04E29EB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12801" y="3670301"/>
          <a:ext cx="1049864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655320</xdr:colOff>
      <xdr:row>2</xdr:row>
      <xdr:rowOff>30480</xdr:rowOff>
    </xdr:from>
    <xdr:to>
      <xdr:col>4</xdr:col>
      <xdr:colOff>1447588</xdr:colOff>
      <xdr:row>3</xdr:row>
      <xdr:rowOff>457200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47FB67D-18E7-4A22-B920-65B19A20A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0280" y="403860"/>
          <a:ext cx="1590675" cy="609600"/>
        </a:xfrm>
        <a:prstGeom prst="rect">
          <a:avLst/>
        </a:prstGeom>
      </xdr:spPr>
    </xdr:pic>
    <xdr:clientData/>
  </xdr:twoCellAnchor>
  <xdr:twoCellAnchor editAs="oneCell">
    <xdr:from>
      <xdr:col>10</xdr:col>
      <xdr:colOff>556260</xdr:colOff>
      <xdr:row>2</xdr:row>
      <xdr:rowOff>45720</xdr:rowOff>
    </xdr:from>
    <xdr:to>
      <xdr:col>11</xdr:col>
      <xdr:colOff>249555</xdr:colOff>
      <xdr:row>3</xdr:row>
      <xdr:rowOff>440055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FDDC8F4-6630-4138-8442-D587D1E49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8620" y="419100"/>
          <a:ext cx="1590675" cy="586740"/>
        </a:xfrm>
        <a:prstGeom prst="rect">
          <a:avLst/>
        </a:prstGeom>
      </xdr:spPr>
    </xdr:pic>
    <xdr:clientData/>
  </xdr:twoCellAnchor>
  <xdr:twoCellAnchor editAs="oneCell">
    <xdr:from>
      <xdr:col>3</xdr:col>
      <xdr:colOff>629920</xdr:colOff>
      <xdr:row>2</xdr:row>
      <xdr:rowOff>30480</xdr:rowOff>
    </xdr:from>
    <xdr:to>
      <xdr:col>4</xdr:col>
      <xdr:colOff>1425998</xdr:colOff>
      <xdr:row>3</xdr:row>
      <xdr:rowOff>457200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9C8E896-8135-422F-8A2C-50AD3359FE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1653" y="411480"/>
          <a:ext cx="1595755" cy="61298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662940</xdr:colOff>
      <xdr:row>1</xdr:row>
      <xdr:rowOff>53341</xdr:rowOff>
    </xdr:from>
    <xdr:to>
      <xdr:col>3</xdr:col>
      <xdr:colOff>934720</xdr:colOff>
      <xdr:row>2</xdr:row>
      <xdr:rowOff>419101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9D3317F-9934-4A0D-AB99-34DBDA353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9840" y="243841"/>
          <a:ext cx="1595755" cy="548640"/>
        </a:xfrm>
        <a:prstGeom prst="rect">
          <a:avLst/>
        </a:prstGeom>
      </xdr:spPr>
    </xdr:pic>
    <xdr:clientData/>
  </xdr:twoCellAnchor>
  <xdr:twoCellAnchor editAs="oneCell">
    <xdr:from>
      <xdr:col>12</xdr:col>
      <xdr:colOff>22860</xdr:colOff>
      <xdr:row>1</xdr:row>
      <xdr:rowOff>45721</xdr:rowOff>
    </xdr:from>
    <xdr:to>
      <xdr:col>13</xdr:col>
      <xdr:colOff>288925</xdr:colOff>
      <xdr:row>2</xdr:row>
      <xdr:rowOff>398146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E80E1B9-DF90-4DFE-A48D-737BBCA784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72700" y="236221"/>
          <a:ext cx="1595755" cy="548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ogle.fr/maps/place/47%C2%B012'25.1%22N+1%C2%B036'26.6%22W/@47.206979,-1.6086027,168m/data=!3m2!1e3!4b1!4m13!1m8!3m7!1s0x4805ec83ef2305e3:0xffb8a4fd3f2929a7!2s12+Rue+Lucien+Aubert,+44100+Nantes!3b1!8m2!3d47.2070523!4d-1.607581!16s%2Fg%2F11f6fz58g6!3m3!8m2!3d47.206979!4d-1.607385?entry=ttu" TargetMode="External"/><Relationship Id="rId3" Type="http://schemas.openxmlformats.org/officeDocument/2006/relationships/hyperlink" Target="https://www.google.fr/maps/place/47%C2%B016'16.5%22N+1%C2%B031'14.8%22W/@47.271257,-1.5214277,168m/data=!3m2!1e3!4b1!4m4!3m3!8m2!3d47.271257!4d-1.520784?entry=ttu" TargetMode="External"/><Relationship Id="rId7" Type="http://schemas.openxmlformats.org/officeDocument/2006/relationships/hyperlink" Target="https://www.google.fr/maps/place/47%C2%B011'42.1%22N+1%C2%B032'18.4%22W/@47.1950278,-1.5410185,671m/data=!3m2!1e3!4b1!4m13!1m8!3m7!1s0x4805e9481d24ed39:0xe4d0e0f5a9cbce9d!2s1+Rue+Paul+Th%C3%A9ry,+44200+Nantes!3b1!8m2!3d47.1948338!4d-1.5382798!16s%2Fg%2F11c4scs_kv!3m3!8m2!3d47.1950278!4d-1.5384444?entry=ttu" TargetMode="External"/><Relationship Id="rId2" Type="http://schemas.openxmlformats.org/officeDocument/2006/relationships/hyperlink" Target="https://www.google.fr/maps/place/47%C2%B012'44.6%22N+1%C2%B034'10.6%22W/@47.212375,-1.5702537,168m/data=!3m2!1e3!4b1!4m13!1m8!3m7!1s0x4805ec055d29fb37:0x8e3814002fd8db1d!2s19+Rue+Ars%C3%A8ne+Leloup,+44100+Nantes!3b1!8m2!3d47.212195!4d-1.5698141!16s%2Fg%2F11b8v6kr49!3m3!8m2!3d47.212375!4d-1.56961?entry=ttu" TargetMode="External"/><Relationship Id="rId1" Type="http://schemas.openxmlformats.org/officeDocument/2006/relationships/hyperlink" Target="https://www.google.fr/maps/place/47%C2%B012'50.3%22N+1%C2%B032'10.3%22W/@47.213981,-1.5374127,168m/data=!3m2!1e3!4b1!4m13!1m8!3m7!1s0x4805eec632126c89:0x31044744ee0b2a87!2s6+Rue+de+l'Indre,+44000+Nantes!3b1!8m2!3d47.2143864!4d-1.536299!16s%2Fg%2F11c4spqygv!3m3!8m2!3d47.213981!4d-1.536195?entry=ttu" TargetMode="External"/><Relationship Id="rId6" Type="http://schemas.openxmlformats.org/officeDocument/2006/relationships/hyperlink" Target="https://www.google.fr/maps/place/47%C2%B015'38.8%22N+1%C2%B034'27.6%22W/@47.2607629,-1.5792069,670m/data=!3m2!1e3!4b1!4m13!1m8!3m7!1s0x4805edc2c79f55df:0x9b993bc5ab742581!2s6+Rue+Samuel+de+Champlain,+44300+Nantes!3b1!8m2!3d47.2607363!4d-1.5738911!16s%2Fg%2F11c43tfxz9!3m3!8m2!3d47.260763!4d-1.574336?entry=ttu" TargetMode="External"/><Relationship Id="rId5" Type="http://schemas.openxmlformats.org/officeDocument/2006/relationships/hyperlink" Target="https://www.google.fr/maps/place/47%C2%B013'21.4%22N+1%C2%B035'29.9%22W/@47.222616,-1.5928677,168m/data=!3m2!1e3!4b1!4m13!1m8!3m7!1s0x4805ec680090eacb:0x5d8c401a681355ae!2s3+Rue+Nicolas+Lancret,+44100+Nantes!3b1!8m2!3d47.2225327!4d-1.5918774!16s%2Fg%2F11s7cn1zmz!3m3!8m2!3d47.222616!4d-1.59165?entry=ttu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www.google.fr/maps/place/47%C2%B012'55.1%22N+1%C2%B032'18.1%22W/@47.2153029,-1.5432289,671m/data=!3m2!1e3!4b1!4m13!1m8!3m7!1s0x4805eec797114b33:0xfcd937b62a1eab63!2s20+Rue+Marcel+Paul,+44000+Nantes!3b1!8m2!3d47.2154262!4d-1.538165!16s%2Fg%2F11gsmw0_7n!3m3!8m2!3d47.215303!4d-1.538358?entry=ttu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www.google.fr/maps/place/47%C2%B012'08.5%22N+1%C2%B034'55.1%22W/@47.2023619,-1.5868309,671m/data=!3m2!1e3!4b1!4m13!1m8!3m7!1s0x4805eb8a95c583bb:0x2e6c530494e1ae5c!2s5+Bd+Honor%C3%A9+de+Balzac,+44100+Nantes!3b1!8m2!3d47.2023894!4d-1.5817854!16s%2Fg%2F11c1ygcwq8!3m3!8m2!3d47.202362!4d-1.58196?entry=ttu" TargetMode="External"/><Relationship Id="rId7" Type="http://schemas.openxmlformats.org/officeDocument/2006/relationships/hyperlink" Target="https://www.google.fr/maps/place/47%C2%B013'03.4%22N+1%C2%B037'03.2%22W/@47.2176,-1.6187747,168m/data=!3m2!1e3!4b1!4m13!1m8!3m7!1s0x4805ec93faad393b:0xa25f4852f7f02edd!2sRue+Lucie+Aubrac,+44800+Saint-Herblain!3b1!8m2!3d47.2176161!4d-1.6176015!16s%2Fg%2F11f2wd5b7n!3m3!8m2!3d47.2176!4d-1.617557?entry=ttu" TargetMode="External"/><Relationship Id="rId2" Type="http://schemas.openxmlformats.org/officeDocument/2006/relationships/hyperlink" Target="https://www.google.fr/maps/place/47%C2%B010'38.4%22N+1%C2%B029'55.8%22W/@47.177319,-1.5002018,336m/data=!3m2!1e3!4b1!4m13!1m8!3m7!1s0x4805e8edb20186b7:0x6cd70ec6b5965c49!2s18+Rue+des+Fiefs,+44120+Vertou!3b1!8m2!3d47.177335!4d-1.498773!16s%2Fg%2F11smz86l_1!3m3!8m2!3d47.177319!4d-1.498825?entry=ttu" TargetMode="External"/><Relationship Id="rId1" Type="http://schemas.openxmlformats.org/officeDocument/2006/relationships/hyperlink" Target="https://www.google.fr/maps/place/47%C2%B013'14.7%22N+1%C2%B036'43.4%22W/@47.22075,-1.6127004,168m/data=!3m2!1e3!4b1!4m13!1m8!3m7!1s0x4805eced57f6f6cd:0x36672b4fa9c480dc!2s2+Rue+Pablo+Neruda,+44800+Saint-Herblain!3b1!8m2!3d47.2229823!4d-1.6129789!16s%2Fg%2F11q584685l!3m3!8m2!3d47.22075!4d-1.6120556?entry=ttu" TargetMode="External"/><Relationship Id="rId6" Type="http://schemas.openxmlformats.org/officeDocument/2006/relationships/hyperlink" Target="https://www.google.fr/maps/place/47%C2%B013'03.4%22N+1%C2%B037'03.2%22W/@47.2176,-1.6187747,168m/data=!3m2!1e3!4b1!4m13!1m8!3m7!1s0x4805ec93faad393b:0xa25f4852f7f02edd!2sRue+Lucie+Aubrac,+44800+Saint-Herblain!3b1!8m2!3d47.2176161!4d-1.6176015!16s%2Fg%2F11f2wd5b7n!3m3!8m2!3d47.2176!4d-1.617557?entry=ttu" TargetMode="External"/><Relationship Id="rId5" Type="http://schemas.openxmlformats.org/officeDocument/2006/relationships/hyperlink" Target="https://www.google.fr/maps/place/47%C2%B011'34.1%22N+1%C2%B035'00.5%22W/@47.192803,-1.5846927,168m/data=!3m2!1e3!4b1!4m7!1m2!2m1!1s2+rue+du+port++++nantes!3m3!8m2!3d47.192803!4d-1.583475?entry=ttu" TargetMode="External"/><Relationship Id="rId4" Type="http://schemas.openxmlformats.org/officeDocument/2006/relationships/hyperlink" Target="https://www.google.fr/maps/place/47%C2%B014'35.5%22N+1%C2%B036'47.5%22W/@47.243203,-1.6144237,168m/data=!3m2!1e3!4b1!4m13!1m8!3m7!1s0x4805ed1d3265ec81:0x514aedc5863bd54b!2sRue+du+Danube,+44800+Saint-Herblain!3b1!8m2!3d47.2432041!4d-1.6132902!16s%2Fg%2F1tg6v1zr!3m3!8m2!3d47.243203!4d-1.613206?entry=ttu" TargetMode="Externa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ogle.fr/maps/place/47%C2%B012'25.1%22N+1%C2%B036'26.6%22W/@47.206979,-1.6086027,168m/data=!3m2!1e3!4b1!4m13!1m8!3m7!1s0x4805ec83ef2305e3:0xffb8a4fd3f2929a7!2s12+Rue+Lucien+Aubert,+44100+Nantes!3b1!8m2!3d47.2070523!4d-1.607581!16s%2Fg%2F11f6fz58g6!3m3!8m2!3d47.206979!4d-1.607385?entry=ttu" TargetMode="External"/><Relationship Id="rId13" Type="http://schemas.openxmlformats.org/officeDocument/2006/relationships/hyperlink" Target="https://www.google.fr/maps/place/47%C2%B011'34.1%22N+1%C2%B035'00.5%22W/@47.192803,-1.5846927,168m/data=!3m2!1e3!4b1!4m7!1m2!2m1!1s2+rue+du+port++++nantes!3m3!8m2!3d47.192803!4d-1.583475?entry=ttu" TargetMode="External"/><Relationship Id="rId3" Type="http://schemas.openxmlformats.org/officeDocument/2006/relationships/hyperlink" Target="https://www.google.fr/maps/place/47%C2%B016'16.5%22N+1%C2%B031'14.8%22W/@47.271257,-1.5214277,168m/data=!3m2!1e3!4b1!4m4!3m3!8m2!3d47.271257!4d-1.520784?entry=ttu" TargetMode="External"/><Relationship Id="rId7" Type="http://schemas.openxmlformats.org/officeDocument/2006/relationships/hyperlink" Target="https://www.google.fr/maps/place/47%C2%B011'42.1%22N+1%C2%B032'18.4%22W/@47.1950278,-1.5410185,671m/data=!3m2!1e3!4b1!4m13!1m8!3m7!1s0x4805e9481d24ed39:0xe4d0e0f5a9cbce9d!2s1+Rue+Paul+Th%C3%A9ry,+44200+Nantes!3b1!8m2!3d47.1948338!4d-1.5382798!16s%2Fg%2F11c4scs_kv!3m3!8m2!3d47.1950278!4d-1.5384444?entry=ttu" TargetMode="External"/><Relationship Id="rId12" Type="http://schemas.openxmlformats.org/officeDocument/2006/relationships/hyperlink" Target="https://www.google.fr/maps/place/47%C2%B014'35.5%22N+1%C2%B036'47.5%22W/@47.243203,-1.6144237,168m/data=!3m2!1e3!4b1!4m13!1m8!3m7!1s0x4805ed1d3265ec81:0x514aedc5863bd54b!2sRue+du+Danube,+44800+Saint-Herblain!3b1!8m2!3d47.2432041!4d-1.6132902!16s%2Fg%2F1tg6v1zr!3m3!8m2!3d47.243203!4d-1.613206?entry=ttu" TargetMode="External"/><Relationship Id="rId17" Type="http://schemas.openxmlformats.org/officeDocument/2006/relationships/drawing" Target="../drawings/drawing3.xml"/><Relationship Id="rId2" Type="http://schemas.openxmlformats.org/officeDocument/2006/relationships/hyperlink" Target="https://www.google.fr/maps/place/47%C2%B012'44.6%22N+1%C2%B034'10.6%22W/@47.212375,-1.5702537,168m/data=!3m2!1e3!4b1!4m13!1m8!3m7!1s0x4805ec055d29fb37:0x8e3814002fd8db1d!2s19+Rue+Ars%C3%A8ne+Leloup,+44100+Nantes!3b1!8m2!3d47.212195!4d-1.5698141!16s%2Fg%2F11b8v6kr49!3m3!8m2!3d47.212375!4d-1.56961?entry=ttu" TargetMode="External"/><Relationship Id="rId16" Type="http://schemas.openxmlformats.org/officeDocument/2006/relationships/printerSettings" Target="../printerSettings/printerSettings3.bin"/><Relationship Id="rId1" Type="http://schemas.openxmlformats.org/officeDocument/2006/relationships/hyperlink" Target="https://www.google.fr/maps/place/47%C2%B012'50.3%22N+1%C2%B032'10.3%22W/@47.213981,-1.5374127,168m/data=!3m2!1e3!4b1!4m13!1m8!3m7!1s0x4805eec632126c89:0x31044744ee0b2a87!2s6+Rue+de+l'Indre,+44000+Nantes!3b1!8m2!3d47.2143864!4d-1.536299!16s%2Fg%2F11c4spqygv!3m3!8m2!3d47.213981!4d-1.536195?entry=ttu" TargetMode="External"/><Relationship Id="rId6" Type="http://schemas.openxmlformats.org/officeDocument/2006/relationships/hyperlink" Target="https://www.google.fr/maps/place/47%C2%B015'38.8%22N+1%C2%B034'27.6%22W/@47.2607629,-1.5792069,670m/data=!3m2!1e3!4b1!4m13!1m8!3m7!1s0x4805edc2c79f55df:0x9b993bc5ab742581!2s6+Rue+Samuel+de+Champlain,+44300+Nantes!3b1!8m2!3d47.2607363!4d-1.5738911!16s%2Fg%2F11c43tfxz9!3m3!8m2!3d47.260763!4d-1.574336?entry=ttu" TargetMode="External"/><Relationship Id="rId11" Type="http://schemas.openxmlformats.org/officeDocument/2006/relationships/hyperlink" Target="https://www.google.fr/maps/place/47%C2%B012'08.5%22N+1%C2%B034'55.1%22W/@47.2023619,-1.5868309,671m/data=!3m2!1e3!4b1!4m13!1m8!3m7!1s0x4805eb8a95c583bb:0x2e6c530494e1ae5c!2s5+Bd+Honor%C3%A9+de+Balzac,+44100+Nantes!3b1!8m2!3d47.2023894!4d-1.5817854!16s%2Fg%2F11c1ygcwq8!3m3!8m2!3d47.202362!4d-1.58196?entry=ttu" TargetMode="External"/><Relationship Id="rId5" Type="http://schemas.openxmlformats.org/officeDocument/2006/relationships/hyperlink" Target="https://www.google.fr/maps/place/47%C2%B013'21.4%22N+1%C2%B035'29.9%22W/@47.222616,-1.5928677,168m/data=!3m2!1e3!4b1!4m13!1m8!3m7!1s0x4805ec680090eacb:0x5d8c401a681355ae!2s3+Rue+Nicolas+Lancret,+44100+Nantes!3b1!8m2!3d47.2225327!4d-1.5918774!16s%2Fg%2F11s7cn1zmz!3m3!8m2!3d47.222616!4d-1.59165?entry=ttu" TargetMode="External"/><Relationship Id="rId15" Type="http://schemas.openxmlformats.org/officeDocument/2006/relationships/hyperlink" Target="https://www.google.fr/maps/place/47%C2%B013'03.4%22N+1%C2%B037'03.2%22W/@47.2176,-1.6187747,168m/data=!3m2!1e3!4b1!4m13!1m8!3m7!1s0x4805ec93faad393b:0xa25f4852f7f02edd!2sRue+Lucie+Aubrac,+44800+Saint-Herblain!3b1!8m2!3d47.2176161!4d-1.6176015!16s%2Fg%2F11f2wd5b7n!3m3!8m2!3d47.2176!4d-1.617557?entry=ttu" TargetMode="External"/><Relationship Id="rId10" Type="http://schemas.openxmlformats.org/officeDocument/2006/relationships/hyperlink" Target="https://www.google.fr/maps/place/47%C2%B010'38.4%22N+1%C2%B029'55.8%22W/@47.177319,-1.5002018,336m/data=!3m2!1e3!4b1!4m13!1m8!3m7!1s0x4805e8edb20186b7:0x6cd70ec6b5965c49!2s18+Rue+des+Fiefs,+44120+Vertou!3b1!8m2!3d47.177335!4d-1.498773!16s%2Fg%2F11smz86l_1!3m3!8m2!3d47.177319!4d-1.498825?entry=ttu" TargetMode="External"/><Relationship Id="rId4" Type="http://schemas.openxmlformats.org/officeDocument/2006/relationships/hyperlink" Target="https://www.google.fr/maps/place/47%C2%B012'55.1%22N+1%C2%B032'18.1%22W/@47.2153029,-1.5432289,671m/data=!3m2!1e3!4b1!4m13!1m8!3m7!1s0x4805eec797114b33:0xfcd937b62a1eab63!2s20+Rue+Marcel+Paul,+44000+Nantes!3b1!8m2!3d47.2154262!4d-1.538165!16s%2Fg%2F11gsmw0_7n!3m3!8m2!3d47.215303!4d-1.538358?entry=ttu" TargetMode="External"/><Relationship Id="rId9" Type="http://schemas.openxmlformats.org/officeDocument/2006/relationships/hyperlink" Target="https://www.google.fr/maps/place/47%C2%B013'14.7%22N+1%C2%B036'43.4%22W/@47.22075,-1.6127004,168m/data=!3m2!1e3!4b1!4m13!1m8!3m7!1s0x4805eced57f6f6cd:0x36672b4fa9c480dc!2s2+Rue+Pablo+Neruda,+44800+Saint-Herblain!3b1!8m2!3d47.2229823!4d-1.6129789!16s%2Fg%2F11q584685l!3m3!8m2!3d47.22075!4d-1.6120556?entry=ttu" TargetMode="External"/><Relationship Id="rId14" Type="http://schemas.openxmlformats.org/officeDocument/2006/relationships/hyperlink" Target="https://www.google.fr/maps/place/47%C2%B013'03.4%22N+1%C2%B037'03.2%22W/@47.2176,-1.6187747,168m/data=!3m2!1e3!4b1!4m13!1m8!3m7!1s0x4805ec93faad393b:0xa25f4852f7f02edd!2sRue+Lucie+Aubrac,+44800+Saint-Herblain!3b1!8m2!3d47.2176161!4d-1.6176015!16s%2Fg%2F11f2wd5b7n!3m3!8m2!3d47.2176!4d-1.617557?entry=ttu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6C6D6-58A6-40F8-BBF9-90CE5F38E22C}">
  <sheetPr codeName="Feuil3"/>
  <dimension ref="B1:S26"/>
  <sheetViews>
    <sheetView tabSelected="1" zoomScale="70" zoomScaleNormal="70" workbookViewId="0">
      <selection activeCell="M6" sqref="M6"/>
    </sheetView>
  </sheetViews>
  <sheetFormatPr baseColWidth="10" defaultRowHeight="14.4" x14ac:dyDescent="0.3"/>
  <cols>
    <col min="5" max="5" width="27.44140625" bestFit="1" customWidth="1"/>
    <col min="6" max="6" width="17.88671875" bestFit="1" customWidth="1"/>
    <col min="7" max="7" width="39.5546875" customWidth="1"/>
    <col min="8" max="8" width="13.44140625" bestFit="1" customWidth="1"/>
    <col min="9" max="9" width="32" customWidth="1"/>
    <col min="10" max="10" width="25.44140625" customWidth="1"/>
    <col min="11" max="11" width="12.109375" bestFit="1" customWidth="1"/>
    <col min="12" max="12" width="26.77734375" bestFit="1" customWidth="1"/>
    <col min="13" max="13" width="37.33203125" bestFit="1" customWidth="1"/>
    <col min="14" max="14" width="21" customWidth="1"/>
    <col min="15" max="15" width="15.5546875" customWidth="1"/>
    <col min="16" max="16" width="17" bestFit="1" customWidth="1"/>
    <col min="17" max="17" width="20" customWidth="1"/>
    <col min="18" max="18" width="42.21875" bestFit="1" customWidth="1"/>
  </cols>
  <sheetData>
    <row r="1" spans="2:19" ht="15" thickBot="1" x14ac:dyDescent="0.35"/>
    <row r="2" spans="2:19" ht="14.4" customHeight="1" x14ac:dyDescent="0.3">
      <c r="B2" s="20" t="s">
        <v>119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2"/>
    </row>
    <row r="3" spans="2:19" ht="54" customHeight="1" thickBot="1" x14ac:dyDescent="0.35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5"/>
    </row>
    <row r="5" spans="2:19" ht="25.8" customHeight="1" x14ac:dyDescent="0.3">
      <c r="B5" s="6" t="s">
        <v>0</v>
      </c>
      <c r="C5" s="6" t="s">
        <v>1</v>
      </c>
      <c r="D5" s="6" t="s">
        <v>70</v>
      </c>
      <c r="E5" s="6" t="s">
        <v>73</v>
      </c>
      <c r="F5" s="6" t="s">
        <v>13</v>
      </c>
      <c r="G5" s="6" t="s">
        <v>2</v>
      </c>
      <c r="H5" s="6" t="s">
        <v>14</v>
      </c>
      <c r="I5" s="6" t="s">
        <v>17</v>
      </c>
      <c r="J5" s="6" t="s">
        <v>18</v>
      </c>
      <c r="K5" s="6" t="s">
        <v>3</v>
      </c>
      <c r="L5" s="6" t="s">
        <v>7</v>
      </c>
      <c r="M5" s="6" t="s">
        <v>21</v>
      </c>
      <c r="N5" s="6" t="s">
        <v>20</v>
      </c>
      <c r="O5" s="6" t="s">
        <v>19</v>
      </c>
      <c r="P5" s="6" t="s">
        <v>4</v>
      </c>
      <c r="Q5" s="6" t="s">
        <v>29</v>
      </c>
      <c r="R5" s="6" t="s">
        <v>5</v>
      </c>
    </row>
    <row r="6" spans="2:19" ht="109.2" customHeight="1" x14ac:dyDescent="0.3">
      <c r="B6" s="2" t="s">
        <v>31</v>
      </c>
      <c r="C6" s="2" t="s">
        <v>12</v>
      </c>
      <c r="D6" s="2" t="s">
        <v>76</v>
      </c>
      <c r="E6" s="2" t="s">
        <v>77</v>
      </c>
      <c r="F6" s="2" t="s">
        <v>78</v>
      </c>
      <c r="G6" s="19" t="s">
        <v>75</v>
      </c>
      <c r="H6" s="10" t="s">
        <v>6</v>
      </c>
      <c r="I6" s="2"/>
      <c r="J6" s="2"/>
      <c r="K6" s="10" t="s">
        <v>6</v>
      </c>
      <c r="L6" s="11"/>
      <c r="M6" s="2"/>
      <c r="N6" s="12">
        <v>45119</v>
      </c>
      <c r="O6" s="13">
        <v>0.34722222222222227</v>
      </c>
      <c r="P6" s="11" t="s">
        <v>22</v>
      </c>
      <c r="Q6" s="2"/>
      <c r="R6" s="11" t="s">
        <v>67</v>
      </c>
    </row>
    <row r="7" spans="2:19" ht="75" customHeight="1" x14ac:dyDescent="0.3">
      <c r="B7" s="2" t="s">
        <v>10</v>
      </c>
      <c r="C7" s="2" t="s">
        <v>11</v>
      </c>
      <c r="D7" s="2" t="s">
        <v>76</v>
      </c>
      <c r="E7" s="2" t="s">
        <v>83</v>
      </c>
      <c r="F7" s="2" t="s">
        <v>86</v>
      </c>
      <c r="G7" s="19" t="s">
        <v>82</v>
      </c>
      <c r="H7" s="10" t="s">
        <v>6</v>
      </c>
      <c r="I7" s="2"/>
      <c r="J7" s="2"/>
      <c r="K7" s="10" t="s">
        <v>6</v>
      </c>
      <c r="L7" s="11"/>
      <c r="M7" s="2"/>
      <c r="N7" s="12">
        <v>45119</v>
      </c>
      <c r="O7" s="13">
        <v>0.38888888888888901</v>
      </c>
      <c r="P7" s="11" t="s">
        <v>22</v>
      </c>
      <c r="Q7" s="2"/>
      <c r="R7" s="11"/>
    </row>
    <row r="8" spans="2:19" ht="75" customHeight="1" x14ac:dyDescent="0.3">
      <c r="B8" s="2" t="s">
        <v>81</v>
      </c>
      <c r="C8" s="2" t="s">
        <v>30</v>
      </c>
      <c r="D8" s="2" t="s">
        <v>76</v>
      </c>
      <c r="E8" s="2" t="s">
        <v>80</v>
      </c>
      <c r="F8" s="2" t="s">
        <v>85</v>
      </c>
      <c r="G8" s="19" t="s">
        <v>79</v>
      </c>
      <c r="H8" s="10" t="s">
        <v>6</v>
      </c>
      <c r="I8" s="2"/>
      <c r="J8" s="2"/>
      <c r="K8" s="10" t="s">
        <v>6</v>
      </c>
      <c r="L8" s="11"/>
      <c r="M8" s="2"/>
      <c r="N8" s="12">
        <v>45119</v>
      </c>
      <c r="O8" s="13">
        <v>0.43055555555555602</v>
      </c>
      <c r="P8" s="11" t="s">
        <v>22</v>
      </c>
      <c r="Q8" s="2"/>
      <c r="R8" s="11" t="s">
        <v>84</v>
      </c>
    </row>
    <row r="9" spans="2:19" ht="93" customHeight="1" x14ac:dyDescent="0.3">
      <c r="B9" s="2" t="s">
        <v>81</v>
      </c>
      <c r="C9" s="2" t="s">
        <v>12</v>
      </c>
      <c r="D9" s="2" t="s">
        <v>76</v>
      </c>
      <c r="E9" s="2" t="s">
        <v>87</v>
      </c>
      <c r="F9" s="2" t="s">
        <v>88</v>
      </c>
      <c r="G9" s="19" t="s">
        <v>97</v>
      </c>
      <c r="H9" s="10" t="s">
        <v>6</v>
      </c>
      <c r="I9" s="2"/>
      <c r="J9" s="2"/>
      <c r="K9" s="10" t="s">
        <v>15</v>
      </c>
      <c r="L9" s="11" t="s">
        <v>46</v>
      </c>
      <c r="M9" s="2"/>
      <c r="N9" s="12">
        <v>45119</v>
      </c>
      <c r="O9" s="13">
        <v>0.47222222222222199</v>
      </c>
      <c r="P9" s="11" t="s">
        <v>22</v>
      </c>
      <c r="Q9" s="2"/>
      <c r="R9" s="11"/>
    </row>
    <row r="10" spans="2:19" ht="75" customHeight="1" x14ac:dyDescent="0.3">
      <c r="B10" s="2" t="s">
        <v>81</v>
      </c>
      <c r="C10" s="2" t="s">
        <v>12</v>
      </c>
      <c r="D10" s="2" t="s">
        <v>76</v>
      </c>
      <c r="E10" s="2" t="s">
        <v>89</v>
      </c>
      <c r="F10" s="2" t="s">
        <v>90</v>
      </c>
      <c r="G10" s="19" t="s">
        <v>101</v>
      </c>
      <c r="H10" s="10" t="s">
        <v>6</v>
      </c>
      <c r="I10" s="2"/>
      <c r="J10" s="2"/>
      <c r="K10" s="10" t="s">
        <v>6</v>
      </c>
      <c r="L10" s="11"/>
      <c r="M10" s="2"/>
      <c r="N10" s="12">
        <v>45119</v>
      </c>
      <c r="O10" s="13">
        <v>0.48958333333333331</v>
      </c>
      <c r="P10" s="11" t="s">
        <v>22</v>
      </c>
      <c r="Q10" s="2"/>
      <c r="R10" s="11" t="s">
        <v>102</v>
      </c>
    </row>
    <row r="11" spans="2:19" ht="75" customHeight="1" x14ac:dyDescent="0.3">
      <c r="B11" s="2" t="s">
        <v>81</v>
      </c>
      <c r="C11" s="2" t="s">
        <v>12</v>
      </c>
      <c r="D11" s="2" t="s">
        <v>76</v>
      </c>
      <c r="E11" s="2" t="s">
        <v>91</v>
      </c>
      <c r="F11" s="2" t="s">
        <v>92</v>
      </c>
      <c r="G11" s="19" t="s">
        <v>100</v>
      </c>
      <c r="H11" s="10" t="s">
        <v>6</v>
      </c>
      <c r="J11" s="2"/>
      <c r="K11" s="10" t="s">
        <v>6</v>
      </c>
      <c r="L11" s="11"/>
      <c r="M11" s="2"/>
      <c r="N11" s="12">
        <v>45119</v>
      </c>
      <c r="O11" s="13">
        <v>0.51041666666666663</v>
      </c>
      <c r="P11" s="11" t="s">
        <v>22</v>
      </c>
      <c r="Q11" s="2"/>
      <c r="R11" s="11"/>
    </row>
    <row r="12" spans="2:19" ht="75" customHeight="1" x14ac:dyDescent="0.3">
      <c r="B12" s="2" t="s">
        <v>81</v>
      </c>
      <c r="C12" s="2" t="s">
        <v>12</v>
      </c>
      <c r="D12" s="2" t="s">
        <v>76</v>
      </c>
      <c r="E12" s="2" t="s">
        <v>93</v>
      </c>
      <c r="F12" s="2" t="s">
        <v>94</v>
      </c>
      <c r="G12" s="19" t="s">
        <v>99</v>
      </c>
      <c r="H12" s="10" t="s">
        <v>6</v>
      </c>
      <c r="I12" s="2"/>
      <c r="J12" s="2"/>
      <c r="K12" s="10" t="s">
        <v>6</v>
      </c>
      <c r="L12" s="11"/>
      <c r="M12" s="2"/>
      <c r="N12" s="12">
        <v>45119</v>
      </c>
      <c r="O12" s="13">
        <v>0.52083333333333337</v>
      </c>
      <c r="P12" s="11" t="s">
        <v>22</v>
      </c>
      <c r="Q12" s="2"/>
      <c r="R12" s="11"/>
    </row>
    <row r="13" spans="2:19" ht="75" customHeight="1" x14ac:dyDescent="0.3">
      <c r="B13" s="2" t="s">
        <v>81</v>
      </c>
      <c r="C13" s="2" t="s">
        <v>12</v>
      </c>
      <c r="D13" s="2" t="s">
        <v>76</v>
      </c>
      <c r="E13" s="2" t="s">
        <v>96</v>
      </c>
      <c r="F13" s="2" t="s">
        <v>95</v>
      </c>
      <c r="G13" s="19" t="s">
        <v>98</v>
      </c>
      <c r="H13" s="10" t="s">
        <v>6</v>
      </c>
      <c r="I13" s="2"/>
      <c r="K13" s="10" t="s">
        <v>6</v>
      </c>
      <c r="L13" s="11"/>
      <c r="M13" s="2"/>
      <c r="N13" s="12">
        <v>45119</v>
      </c>
      <c r="O13" s="13">
        <v>0.53125</v>
      </c>
      <c r="P13" s="11" t="s">
        <v>22</v>
      </c>
      <c r="Q13" s="2"/>
      <c r="R13" s="11"/>
    </row>
    <row r="20" spans="8:12" x14ac:dyDescent="0.3">
      <c r="L20" s="3"/>
    </row>
    <row r="26" spans="8:12" x14ac:dyDescent="0.3">
      <c r="H26" s="3"/>
      <c r="I26" s="3"/>
      <c r="J26" s="3"/>
    </row>
  </sheetData>
  <mergeCells count="1">
    <mergeCell ref="B2:S3"/>
  </mergeCells>
  <phoneticPr fontId="4" type="noConversion"/>
  <conditionalFormatting sqref="B5:C5 E5:R5">
    <cfRule type="expression" dxfId="268" priority="31">
      <formula>OR($K5="OUI")</formula>
    </cfRule>
    <cfRule type="expression" dxfId="267" priority="32">
      <formula>OR($K5=OUI)</formula>
    </cfRule>
  </conditionalFormatting>
  <conditionalFormatting sqref="B5:C5 B15:R16 E5:R5 B18:R29 B17:H17 K17:R17 B14:I14 K14:R14">
    <cfRule type="expression" dxfId="266" priority="28">
      <formula>OR($K5,"OUI")</formula>
    </cfRule>
  </conditionalFormatting>
  <conditionalFormatting sqref="Q5">
    <cfRule type="expression" dxfId="265" priority="26">
      <formula>OR($K5="OUI")</formula>
    </cfRule>
    <cfRule type="expression" dxfId="264" priority="27">
      <formula>OR($K5=OUI)</formula>
    </cfRule>
  </conditionalFormatting>
  <conditionalFormatting sqref="Q5">
    <cfRule type="expression" dxfId="263" priority="25">
      <formula>OR($K5,"OUI")</formula>
    </cfRule>
  </conditionalFormatting>
  <conditionalFormatting sqref="B5:C5 B15:R16 E5:R5 B18:R31 B17:H17 K17:R17 B14:I14 K14:R14">
    <cfRule type="expression" dxfId="262" priority="12">
      <formula>OR($K5,"OUI")</formula>
    </cfRule>
  </conditionalFormatting>
  <conditionalFormatting sqref="B5:C5 E5:R5">
    <cfRule type="expression" dxfId="261" priority="8">
      <formula>OR($K5,"OUI")</formula>
    </cfRule>
    <cfRule type="expression" dxfId="260" priority="9">
      <formula>IF($K$5,"OUI")</formula>
    </cfRule>
    <cfRule type="expression" dxfId="259" priority="10">
      <formula>OR($K5,"OUI")</formula>
    </cfRule>
  </conditionalFormatting>
  <conditionalFormatting sqref="D5">
    <cfRule type="expression" dxfId="258" priority="6">
      <formula>OR($K5="OUI")</formula>
    </cfRule>
    <cfRule type="expression" dxfId="257" priority="7">
      <formula>OR($K5=OUI)</formula>
    </cfRule>
  </conditionalFormatting>
  <conditionalFormatting sqref="D5">
    <cfRule type="expression" dxfId="256" priority="5">
      <formula>OR($K5,"OUI")</formula>
    </cfRule>
  </conditionalFormatting>
  <conditionalFormatting sqref="D5">
    <cfRule type="expression" dxfId="255" priority="4">
      <formula>OR($K5,"OUI")</formula>
    </cfRule>
  </conditionalFormatting>
  <conditionalFormatting sqref="D5">
    <cfRule type="expression" dxfId="254" priority="1">
      <formula>OR($K5,"OUI")</formula>
    </cfRule>
    <cfRule type="expression" dxfId="253" priority="2">
      <formula>IF($K$5,"OUI")</formula>
    </cfRule>
    <cfRule type="expression" dxfId="252" priority="3">
      <formula>OR($K5,"OUI")</formula>
    </cfRule>
  </conditionalFormatting>
  <hyperlinks>
    <hyperlink ref="G6" r:id="rId1" display="https://www.google.fr/maps/place/47%C2%B012'50.3%22N+1%C2%B032'10.3%22W/@47.213981,-1.5374127,168m/data=!3m2!1e3!4b1!4m13!1m8!3m7!1s0x4805eec632126c89:0x31044744ee0b2a87!2s6+Rue+de+l'Indre,+44000+Nantes!3b1!8m2!3d47.2143864!4d-1.536299!16s%2Fg%2F11c4spqygv!3m3!8m2!3d47.213981!4d-1.536195?entry=ttu" xr:uid="{F1BBAD4A-A69E-43CE-9567-B968E678A102}"/>
    <hyperlink ref="G8" r:id="rId2" display="https://www.google.fr/maps/place/47%C2%B012'44.6%22N+1%C2%B034'10.6%22W/@47.212375,-1.5702537,168m/data=!3m2!1e3!4b1!4m13!1m8!3m7!1s0x4805ec055d29fb37:0x8e3814002fd8db1d!2s19+Rue+Ars%C3%A8ne+Leloup,+44100+Nantes!3b1!8m2!3d47.212195!4d-1.5698141!16s%2Fg%2F11b8v6kr49!3m3!8m2!3d47.212375!4d-1.56961?entry=ttu" xr:uid="{9DA21FA1-2F37-4A97-B574-0D5F4C74F05C}"/>
    <hyperlink ref="G7" r:id="rId3" display="https://www.google.fr/maps/place/47%C2%B016'16.5%22N+1%C2%B031'14.8%22W/@47.271257,-1.5214277,168m/data=!3m2!1e3!4b1!4m4!3m3!8m2!3d47.271257!4d-1.520784?entry=ttu" xr:uid="{3BDB49FD-408B-4B92-B3FE-DF826EF095E1}"/>
    <hyperlink ref="G9" r:id="rId4" display="https://www.google.fr/maps/place/47%C2%B012'55.1%22N+1%C2%B032'18.1%22W/@47.2153029,-1.5432289,671m/data=!3m2!1e3!4b1!4m13!1m8!3m7!1s0x4805eec797114b33:0xfcd937b62a1eab63!2s20+Rue+Marcel+Paul,+44000+Nantes!3b1!8m2!3d47.2154262!4d-1.538165!16s%2Fg%2F11gsmw0_7n!3m3!8m2!3d47.215303!4d-1.538358?entry=ttu" xr:uid="{20AFAA4A-5EEC-4E9A-8032-9E2B1425319F}"/>
    <hyperlink ref="G13" r:id="rId5" display="https://www.google.fr/maps/place/47%C2%B013'21.4%22N+1%C2%B035'29.9%22W/@47.222616,-1.5928677,168m/data=!3m2!1e3!4b1!4m13!1m8!3m7!1s0x4805ec680090eacb:0x5d8c401a681355ae!2s3+Rue+Nicolas+Lancret,+44100+Nantes!3b1!8m2!3d47.2225327!4d-1.5918774!16s%2Fg%2F11s7cn1zmz!3m3!8m2!3d47.222616!4d-1.59165?entry=ttu" xr:uid="{B1D72A1B-CA8E-454C-AA9F-45DD86AB0416}"/>
    <hyperlink ref="G12" r:id="rId6" display="https://www.google.fr/maps/place/47%C2%B015'38.8%22N+1%C2%B034'27.6%22W/@47.2607629,-1.5792069,670m/data=!3m2!1e3!4b1!4m13!1m8!3m7!1s0x4805edc2c79f55df:0x9b993bc5ab742581!2s6+Rue+Samuel+de+Champlain,+44300+Nantes!3b1!8m2!3d47.2607363!4d-1.5738911!16s%2Fg%2F11c43tfxz9!3m3!8m2!3d47.260763!4d-1.574336?entry=ttu" xr:uid="{E9833A41-2114-4499-B0B6-6C641E513647}"/>
    <hyperlink ref="G11" r:id="rId7" display="https://www.google.fr/maps/place/47%C2%B011'42.1%22N+1%C2%B032'18.4%22W/@47.1950278,-1.5410185,671m/data=!3m2!1e3!4b1!4m13!1m8!3m7!1s0x4805e9481d24ed39:0xe4d0e0f5a9cbce9d!2s1+Rue+Paul+Th%C3%A9ry,+44200+Nantes!3b1!8m2!3d47.1948338!4d-1.5382798!16s%2Fg%2F11c4scs_kv!3m3!8m2!3d47.1950278!4d-1.5384444?entry=ttu" xr:uid="{6C81AFEE-E705-4F13-8A64-F7469134EC74}"/>
    <hyperlink ref="G10" r:id="rId8" display="https://www.google.fr/maps/place/47%C2%B012'25.1%22N+1%C2%B036'26.6%22W/@47.206979,-1.6086027,168m/data=!3m2!1e3!4b1!4m13!1m8!3m7!1s0x4805ec83ef2305e3:0xffb8a4fd3f2929a7!2s12+Rue+Lucien+Aubert,+44100+Nantes!3b1!8m2!3d47.2070523!4d-1.607581!16s%2Fg%2F11f6fz58g6!3m3!8m2!3d47.206979!4d-1.607385?entry=ttu" xr:uid="{11E22596-DD65-4C91-A09C-8D77CC0AE312}"/>
  </hyperlinks>
  <pageMargins left="0.7" right="0.7" top="0.75" bottom="0.75" header="0.3" footer="0.3"/>
  <pageSetup paperSize="9" orientation="portrait" r:id="rId9"/>
  <drawing r:id="rId1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104BF7C-B50B-4AEE-B440-DC90FDFC8CE5}">
          <x14:formula1>
            <xm:f>Feuil2!$F$2:$F$3</xm:f>
          </x14:formula1>
          <xm:sqref>K6:K13</xm:sqref>
        </x14:dataValidation>
        <x14:dataValidation type="list" allowBlank="1" showInputMessage="1" showErrorMessage="1" xr:uid="{E3F6AB90-2B30-4BF3-8C5A-BA386A45691B}">
          <x14:formula1>
            <xm:f>Feuil2!$E$2</xm:f>
          </x14:formula1>
          <xm:sqref>H6:H13</xm:sqref>
        </x14:dataValidation>
        <x14:dataValidation type="list" allowBlank="1" showInputMessage="1" showErrorMessage="1" xr:uid="{882960BB-C6DB-410B-A9CB-5F1576C11F3A}">
          <x14:formula1>
            <xm:f>Feuil2!$G$2:$G$11</xm:f>
          </x14:formula1>
          <xm:sqref>L6:L13</xm:sqref>
        </x14:dataValidation>
        <x14:dataValidation type="list" allowBlank="1" showInputMessage="1" showErrorMessage="1" xr:uid="{FE4D23DF-4BBC-4306-926D-0A85F2670379}">
          <x14:formula1>
            <xm:f>Feuil2!$K$2:$K$19</xm:f>
          </x14:formula1>
          <xm:sqref>R6:R13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C25EC-219E-4FCF-84D0-F5E9D202BBD6}">
  <sheetPr codeName="Feuil1"/>
  <dimension ref="B1:R25"/>
  <sheetViews>
    <sheetView topLeftCell="A7" zoomScale="60" zoomScaleNormal="60" workbookViewId="0">
      <selection activeCell="M10" sqref="M10"/>
    </sheetView>
  </sheetViews>
  <sheetFormatPr baseColWidth="10" defaultRowHeight="14.4" x14ac:dyDescent="0.3"/>
  <cols>
    <col min="2" max="2" width="8.6640625" bestFit="1" customWidth="1"/>
    <col min="3" max="3" width="9.5546875" bestFit="1" customWidth="1"/>
    <col min="4" max="4" width="11.21875" bestFit="1" customWidth="1"/>
    <col min="5" max="5" width="45.44140625" bestFit="1" customWidth="1"/>
    <col min="6" max="6" width="17.6640625" bestFit="1" customWidth="1"/>
    <col min="7" max="7" width="44" bestFit="1" customWidth="1"/>
    <col min="8" max="8" width="13.44140625" bestFit="1" customWidth="1"/>
    <col min="9" max="9" width="30.6640625" customWidth="1"/>
    <col min="10" max="10" width="23.5546875" customWidth="1"/>
    <col min="11" max="11" width="12.109375" bestFit="1" customWidth="1"/>
    <col min="12" max="12" width="24.21875" bestFit="1" customWidth="1"/>
    <col min="13" max="13" width="36" bestFit="1" customWidth="1"/>
    <col min="14" max="14" width="15.5546875" bestFit="1" customWidth="1"/>
    <col min="15" max="15" width="15.5546875" customWidth="1"/>
    <col min="16" max="16" width="17" bestFit="1" customWidth="1"/>
    <col min="17" max="17" width="20" customWidth="1"/>
    <col min="18" max="18" width="32.77734375" bestFit="1" customWidth="1"/>
  </cols>
  <sheetData>
    <row r="1" spans="2:18" ht="15" thickBot="1" x14ac:dyDescent="0.35"/>
    <row r="2" spans="2:18" ht="14.4" customHeight="1" x14ac:dyDescent="0.3">
      <c r="B2" s="20" t="s">
        <v>126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2"/>
    </row>
    <row r="3" spans="2:18" ht="54" customHeight="1" thickBot="1" x14ac:dyDescent="0.35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</row>
    <row r="5" spans="2:18" ht="25.8" customHeight="1" x14ac:dyDescent="0.3">
      <c r="B5" s="6" t="s">
        <v>0</v>
      </c>
      <c r="C5" s="6" t="s">
        <v>1</v>
      </c>
      <c r="D5" s="6" t="s">
        <v>70</v>
      </c>
      <c r="E5" s="6" t="s">
        <v>73</v>
      </c>
      <c r="F5" s="6" t="s">
        <v>13</v>
      </c>
      <c r="G5" s="6" t="s">
        <v>2</v>
      </c>
      <c r="H5" s="6" t="s">
        <v>14</v>
      </c>
      <c r="I5" s="6" t="s">
        <v>17</v>
      </c>
      <c r="J5" s="6" t="s">
        <v>18</v>
      </c>
      <c r="K5" s="6" t="s">
        <v>3</v>
      </c>
      <c r="L5" s="6" t="s">
        <v>7</v>
      </c>
      <c r="M5" s="6" t="s">
        <v>21</v>
      </c>
      <c r="N5" s="6" t="s">
        <v>20</v>
      </c>
      <c r="O5" s="6" t="s">
        <v>19</v>
      </c>
      <c r="P5" s="6" t="s">
        <v>4</v>
      </c>
      <c r="Q5" s="6" t="s">
        <v>29</v>
      </c>
      <c r="R5" s="6" t="s">
        <v>5</v>
      </c>
    </row>
    <row r="6" spans="2:18" ht="75" customHeight="1" x14ac:dyDescent="0.3">
      <c r="B6" s="2" t="s">
        <v>31</v>
      </c>
      <c r="C6" s="2" t="s">
        <v>12</v>
      </c>
      <c r="D6" s="18" t="s">
        <v>105</v>
      </c>
      <c r="E6" s="2" t="s">
        <v>107</v>
      </c>
      <c r="F6" s="31" t="s">
        <v>106</v>
      </c>
      <c r="G6" s="32" t="s">
        <v>120</v>
      </c>
      <c r="H6" s="33" t="s">
        <v>6</v>
      </c>
      <c r="I6" s="34"/>
      <c r="J6" s="31"/>
      <c r="K6" s="33" t="s">
        <v>6</v>
      </c>
      <c r="L6" s="31"/>
      <c r="M6" s="31"/>
      <c r="N6" s="35">
        <v>45120</v>
      </c>
      <c r="O6" s="36">
        <v>0.34375</v>
      </c>
      <c r="P6" s="37" t="s">
        <v>22</v>
      </c>
      <c r="Q6" s="31"/>
      <c r="R6" s="37"/>
    </row>
    <row r="7" spans="2:18" ht="75" customHeight="1" x14ac:dyDescent="0.3">
      <c r="B7" s="2" t="s">
        <v>31</v>
      </c>
      <c r="C7" s="2" t="s">
        <v>12</v>
      </c>
      <c r="D7" s="18" t="s">
        <v>105</v>
      </c>
      <c r="E7" s="2" t="s">
        <v>108</v>
      </c>
      <c r="F7" s="2" t="s">
        <v>109</v>
      </c>
      <c r="G7" s="19" t="s">
        <v>121</v>
      </c>
      <c r="H7" s="33" t="s">
        <v>6</v>
      </c>
      <c r="I7" s="2"/>
      <c r="J7" s="2"/>
      <c r="K7" s="33" t="s">
        <v>6</v>
      </c>
      <c r="L7" s="31"/>
      <c r="M7" s="31"/>
      <c r="N7" s="35">
        <v>45120</v>
      </c>
      <c r="O7" s="13">
        <v>0.35902777777777778</v>
      </c>
      <c r="P7" s="37" t="s">
        <v>22</v>
      </c>
      <c r="Q7" s="2"/>
      <c r="R7" s="11"/>
    </row>
    <row r="8" spans="2:18" ht="75" customHeight="1" x14ac:dyDescent="0.3">
      <c r="B8" s="2" t="s">
        <v>31</v>
      </c>
      <c r="C8" s="2" t="s">
        <v>12</v>
      </c>
      <c r="D8" s="18" t="s">
        <v>105</v>
      </c>
      <c r="E8" s="2" t="s">
        <v>111</v>
      </c>
      <c r="F8" s="2" t="s">
        <v>110</v>
      </c>
      <c r="G8" s="19" t="s">
        <v>122</v>
      </c>
      <c r="H8" s="33" t="s">
        <v>6</v>
      </c>
      <c r="I8" s="30"/>
      <c r="J8" s="30"/>
      <c r="K8" s="33" t="s">
        <v>6</v>
      </c>
      <c r="L8" s="31"/>
      <c r="M8" s="31"/>
      <c r="N8" s="35">
        <v>45120</v>
      </c>
      <c r="O8" s="13">
        <v>0.37083333333333335</v>
      </c>
      <c r="P8" s="37" t="s">
        <v>22</v>
      </c>
      <c r="Q8" s="2"/>
      <c r="R8" s="11"/>
    </row>
    <row r="9" spans="2:18" ht="75" customHeight="1" x14ac:dyDescent="0.3">
      <c r="B9" s="2" t="s">
        <v>31</v>
      </c>
      <c r="C9" s="2" t="s">
        <v>12</v>
      </c>
      <c r="D9" s="18" t="s">
        <v>105</v>
      </c>
      <c r="E9" s="2" t="s">
        <v>112</v>
      </c>
      <c r="F9" s="2" t="s">
        <v>113</v>
      </c>
      <c r="G9" s="19" t="s">
        <v>123</v>
      </c>
      <c r="H9" s="29"/>
      <c r="J9" s="29"/>
      <c r="L9" s="2"/>
      <c r="M9" s="2"/>
      <c r="N9" s="15"/>
      <c r="O9" s="13"/>
      <c r="P9" s="11"/>
      <c r="Q9" s="2"/>
      <c r="R9" s="11"/>
    </row>
    <row r="10" spans="2:18" ht="75" customHeight="1" x14ac:dyDescent="0.3">
      <c r="B10" s="2" t="s">
        <v>31</v>
      </c>
      <c r="C10" s="2" t="s">
        <v>12</v>
      </c>
      <c r="D10" s="18" t="s">
        <v>105</v>
      </c>
      <c r="E10" s="2" t="s">
        <v>114</v>
      </c>
      <c r="F10" s="2" t="s">
        <v>115</v>
      </c>
      <c r="G10" s="19" t="s">
        <v>124</v>
      </c>
      <c r="H10" s="2"/>
      <c r="I10" s="2"/>
      <c r="J10" s="2"/>
      <c r="K10" s="10"/>
      <c r="L10" s="2"/>
      <c r="M10" s="2"/>
      <c r="N10" s="15"/>
      <c r="O10" s="13"/>
      <c r="P10" s="11"/>
      <c r="Q10" s="2"/>
      <c r="R10" s="11"/>
    </row>
    <row r="11" spans="2:18" ht="75" customHeight="1" x14ac:dyDescent="0.3">
      <c r="B11" s="2" t="s">
        <v>31</v>
      </c>
      <c r="C11" s="2" t="s">
        <v>12</v>
      </c>
      <c r="D11" s="18" t="s">
        <v>105</v>
      </c>
      <c r="E11" s="2" t="s">
        <v>116</v>
      </c>
      <c r="F11" s="2" t="s">
        <v>117</v>
      </c>
      <c r="G11" s="19" t="s">
        <v>125</v>
      </c>
      <c r="H11" s="2"/>
      <c r="I11" s="2"/>
      <c r="J11" s="2"/>
      <c r="K11" s="10"/>
      <c r="L11" s="2"/>
      <c r="M11" s="2"/>
      <c r="N11" s="15"/>
      <c r="O11" s="13"/>
      <c r="P11" s="11"/>
      <c r="Q11" s="2"/>
      <c r="R11" s="11"/>
    </row>
    <row r="12" spans="2:18" ht="75" customHeight="1" x14ac:dyDescent="0.3">
      <c r="B12" s="2" t="s">
        <v>31</v>
      </c>
      <c r="C12" s="2" t="s">
        <v>12</v>
      </c>
      <c r="D12" s="18" t="s">
        <v>105</v>
      </c>
      <c r="E12" s="2" t="s">
        <v>116</v>
      </c>
      <c r="F12" s="2" t="s">
        <v>118</v>
      </c>
      <c r="G12" s="19" t="s">
        <v>125</v>
      </c>
      <c r="H12" s="2"/>
      <c r="I12" s="2"/>
      <c r="J12" s="2"/>
      <c r="K12" s="10"/>
      <c r="L12" s="2"/>
      <c r="M12" s="2"/>
      <c r="N12" s="15"/>
      <c r="O12" s="13"/>
      <c r="P12" s="11"/>
      <c r="Q12" s="2"/>
      <c r="R12" s="11"/>
    </row>
    <row r="19" spans="8:12" x14ac:dyDescent="0.3">
      <c r="L19" s="3"/>
    </row>
    <row r="25" spans="8:12" x14ac:dyDescent="0.3">
      <c r="H25" s="3"/>
      <c r="I25" s="3"/>
      <c r="J25" s="3"/>
    </row>
  </sheetData>
  <mergeCells count="1">
    <mergeCell ref="B2:R3"/>
  </mergeCells>
  <phoneticPr fontId="4" type="noConversion"/>
  <conditionalFormatting sqref="H10:K12 J9 H9">
    <cfRule type="containsText" dxfId="251" priority="58" operator="containsText" text="OUI">
      <formula>NOT(ISERROR(SEARCH("OUI",H9)))</formula>
    </cfRule>
  </conditionalFormatting>
  <conditionalFormatting sqref="H10:K12 J9 H9">
    <cfRule type="containsText" dxfId="250" priority="57" operator="containsText" text="NON">
      <formula>NOT(ISERROR(SEARCH("NON",H9)))</formula>
    </cfRule>
  </conditionalFormatting>
  <conditionalFormatting sqref="F5:R5 B5:C5 H10:R12 J9 H9 L9:R9 B9:C12">
    <cfRule type="expression" dxfId="249" priority="55">
      <formula>OR($K5="OUI")</formula>
    </cfRule>
    <cfRule type="expression" dxfId="248" priority="56">
      <formula>OR($K5=OUI)</formula>
    </cfRule>
  </conditionalFormatting>
  <conditionalFormatting sqref="C9:C12">
    <cfRule type="expression" dxfId="247" priority="53">
      <formula>OR($I9="OUI")</formula>
    </cfRule>
    <cfRule type="expression" dxfId="246" priority="54">
      <formula>OR($I9=OUI)</formula>
    </cfRule>
  </conditionalFormatting>
  <conditionalFormatting sqref="B13:R28 F5:R5 B5:C5 H10:R12 J9 H9 L9:R9 B9:C12">
    <cfRule type="expression" dxfId="245" priority="52">
      <formula>OR($K5,"OUI")</formula>
    </cfRule>
  </conditionalFormatting>
  <conditionalFormatting sqref="Q5">
    <cfRule type="expression" dxfId="244" priority="50">
      <formula>OR($K5="OUI")</formula>
    </cfRule>
    <cfRule type="expression" dxfId="243" priority="51">
      <formula>OR($K5=OUI)</formula>
    </cfRule>
  </conditionalFormatting>
  <conditionalFormatting sqref="Q5">
    <cfRule type="expression" dxfId="242" priority="49">
      <formula>OR($K5,"OUI")</formula>
    </cfRule>
  </conditionalFormatting>
  <conditionalFormatting sqref="B13:R30 F5:R5 B5:C5 H10:R12 J9 H9 L9:R9 B9:C12">
    <cfRule type="expression" dxfId="241" priority="48">
      <formula>OR($K5,"OUI")</formula>
    </cfRule>
  </conditionalFormatting>
  <conditionalFormatting sqref="F5:R5 B5:C5 H10:R12 J9 H9 L9:R9 B9:C12">
    <cfRule type="expression" dxfId="240" priority="45">
      <formula>OR($K5,"OUI")</formula>
    </cfRule>
    <cfRule type="expression" dxfId="239" priority="46">
      <formula>IF($K$5,"OUI")</formula>
    </cfRule>
    <cfRule type="expression" dxfId="238" priority="47">
      <formula>OR($K5,"OUI")</formula>
    </cfRule>
  </conditionalFormatting>
  <conditionalFormatting sqref="K10:M12 L9:M9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J12 J9 H9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 D9:D12">
    <cfRule type="expression" dxfId="237" priority="22">
      <formula>OR($K5="OUI")</formula>
    </cfRule>
    <cfRule type="expression" dxfId="236" priority="23">
      <formula>OR($K5=OUI)</formula>
    </cfRule>
  </conditionalFormatting>
  <conditionalFormatting sqref="D10:D12">
    <cfRule type="expression" dxfId="235" priority="20">
      <formula>OR($I10="OUI")</formula>
    </cfRule>
    <cfRule type="expression" dxfId="234" priority="21">
      <formula>OR($I10=OUI)</formula>
    </cfRule>
  </conditionalFormatting>
  <conditionalFormatting sqref="D5 D9:D12">
    <cfRule type="expression" dxfId="233" priority="19">
      <formula>OR($K5,"OUI")</formula>
    </cfRule>
  </conditionalFormatting>
  <conditionalFormatting sqref="D5 D9:D12">
    <cfRule type="expression" dxfId="232" priority="18">
      <formula>OR($K5,"OUI")</formula>
    </cfRule>
  </conditionalFormatting>
  <conditionalFormatting sqref="D5 D9:D12">
    <cfRule type="expression" dxfId="231" priority="15">
      <formula>OR($K5,"OUI")</formula>
    </cfRule>
    <cfRule type="expression" dxfId="230" priority="16">
      <formula>IF($K$5,"OUI")</formula>
    </cfRule>
    <cfRule type="expression" dxfId="229" priority="17">
      <formula>OR($K5,"OUI")</formula>
    </cfRule>
  </conditionalFormatting>
  <conditionalFormatting sqref="E9:F12">
    <cfRule type="expression" dxfId="228" priority="13">
      <formula>OR($K9="OUI")</formula>
    </cfRule>
    <cfRule type="expression" dxfId="227" priority="14">
      <formula>OR($K9=OUI)</formula>
    </cfRule>
  </conditionalFormatting>
  <conditionalFormatting sqref="E9:F12">
    <cfRule type="expression" dxfId="226" priority="12">
      <formula>OR($K9,"OUI")</formula>
    </cfRule>
  </conditionalFormatting>
  <conditionalFormatting sqref="E9:F12">
    <cfRule type="expression" dxfId="225" priority="11">
      <formula>OR($K9,"OUI")</formula>
    </cfRule>
  </conditionalFormatting>
  <conditionalFormatting sqref="E9:F12">
    <cfRule type="expression" dxfId="224" priority="8">
      <formula>OR($K9,"OUI")</formula>
    </cfRule>
    <cfRule type="expression" dxfId="223" priority="9">
      <formula>IF($K$5,"OUI")</formula>
    </cfRule>
    <cfRule type="expression" dxfId="222" priority="10">
      <formula>OR($K9,"OUI")</formula>
    </cfRule>
  </conditionalFormatting>
  <conditionalFormatting sqref="E5">
    <cfRule type="expression" dxfId="221" priority="6">
      <formula>OR($K5="OUI")</formula>
    </cfRule>
    <cfRule type="expression" dxfId="220" priority="7">
      <formula>OR($K5=OUI)</formula>
    </cfRule>
  </conditionalFormatting>
  <conditionalFormatting sqref="E5">
    <cfRule type="expression" dxfId="219" priority="5">
      <formula>OR($K5,"OUI")</formula>
    </cfRule>
  </conditionalFormatting>
  <conditionalFormatting sqref="E5">
    <cfRule type="expression" dxfId="218" priority="4">
      <formula>OR($K5,"OUI")</formula>
    </cfRule>
  </conditionalFormatting>
  <conditionalFormatting sqref="E5">
    <cfRule type="expression" dxfId="217" priority="1">
      <formula>OR($K5,"OUI")</formula>
    </cfRule>
    <cfRule type="expression" dxfId="216" priority="2">
      <formula>IF($K$5,"OUI")</formula>
    </cfRule>
    <cfRule type="expression" dxfId="215" priority="3">
      <formula>OR($K5,"OUI")</formula>
    </cfRule>
  </conditionalFormatting>
  <hyperlinks>
    <hyperlink ref="G6" r:id="rId1" display="https://www.google.fr/maps/place/47%C2%B013'14.7%22N+1%C2%B036'43.4%22W/@47.22075,-1.6127004,168m/data=!3m2!1e3!4b1!4m13!1m8!3m7!1s0x4805eced57f6f6cd:0x36672b4fa9c480dc!2s2+Rue+Pablo+Neruda,+44800+Saint-Herblain!3b1!8m2!3d47.2229823!4d-1.6129789!16s%2Fg%2F11q584685l!3m3!8m2!3d47.22075!4d-1.6120556?entry=ttu" xr:uid="{14E5BA49-12D2-41CC-8AF4-A983B7A19050}"/>
    <hyperlink ref="G7" r:id="rId2" display="https://www.google.fr/maps/place/47%C2%B010'38.4%22N+1%C2%B029'55.8%22W/@47.177319,-1.5002018,336m/data=!3m2!1e3!4b1!4m13!1m8!3m7!1s0x4805e8edb20186b7:0x6cd70ec6b5965c49!2s18+Rue+des+Fiefs,+44120+Vertou!3b1!8m2!3d47.177335!4d-1.498773!16s%2Fg%2F11smz86l_1!3m3!8m2!3d47.177319!4d-1.498825?entry=ttu" xr:uid="{B49CAC97-E95E-4E72-B174-A2671796F3A0}"/>
    <hyperlink ref="G8" r:id="rId3" display="https://www.google.fr/maps/place/47%C2%B012'08.5%22N+1%C2%B034'55.1%22W/@47.2023619,-1.5868309,671m/data=!3m2!1e3!4b1!4m13!1m8!3m7!1s0x4805eb8a95c583bb:0x2e6c530494e1ae5c!2s5+Bd+Honor%C3%A9+de+Balzac,+44100+Nantes!3b1!8m2!3d47.2023894!4d-1.5817854!16s%2Fg%2F11c1ygcwq8!3m3!8m2!3d47.202362!4d-1.58196?entry=ttu" xr:uid="{7852FA9E-3706-436B-B656-B754EEA8866E}"/>
    <hyperlink ref="G9" r:id="rId4" display="https://www.google.fr/maps/place/47%C2%B014'35.5%22N+1%C2%B036'47.5%22W/@47.243203,-1.6144237,168m/data=!3m2!1e3!4b1!4m13!1m8!3m7!1s0x4805ed1d3265ec81:0x514aedc5863bd54b!2sRue+du+Danube,+44800+Saint-Herblain!3b1!8m2!3d47.2432041!4d-1.6132902!16s%2Fg%2F1tg6v1zr!3m3!8m2!3d47.243203!4d-1.613206?entry=ttu" xr:uid="{1D1E84B2-52DD-4B4D-8893-0AA6AC7C4D9F}"/>
    <hyperlink ref="G10" r:id="rId5" display="https://www.google.fr/maps/place/47%C2%B011'34.1%22N+1%C2%B035'00.5%22W/@47.192803,-1.5846927,168m/data=!3m2!1e3!4b1!4m7!1m2!2m1!1s2+rue+du+port++++nantes!3m3!8m2!3d47.192803!4d-1.583475?entry=ttu" xr:uid="{A805CD60-55B2-4B55-ABC3-BE8F3A5BC4A9}"/>
    <hyperlink ref="G11" r:id="rId6" display="https://www.google.fr/maps/place/47%C2%B013'03.4%22N+1%C2%B037'03.2%22W/@47.2176,-1.6187747,168m/data=!3m2!1e3!4b1!4m13!1m8!3m7!1s0x4805ec93faad393b:0xa25f4852f7f02edd!2sRue+Lucie+Aubrac,+44800+Saint-Herblain!3b1!8m2!3d47.2176161!4d-1.6176015!16s%2Fg%2F11f2wd5b7n!3m3!8m2!3d47.2176!4d-1.617557?entry=ttu" xr:uid="{C3E0FFB0-497C-4EFC-8955-6B0C227026B4}"/>
    <hyperlink ref="G12" r:id="rId7" display="https://www.google.fr/maps/place/47%C2%B013'03.4%22N+1%C2%B037'03.2%22W/@47.2176,-1.6187747,168m/data=!3m2!1e3!4b1!4m13!1m8!3m7!1s0x4805ec93faad393b:0xa25f4852f7f02edd!2sRue+Lucie+Aubrac,+44800+Saint-Herblain!3b1!8m2!3d47.2176161!4d-1.6176015!16s%2Fg%2F11f2wd5b7n!3m3!8m2!3d47.2176!4d-1.617557?entry=ttu" xr:uid="{36454C2D-AA61-4D8D-B258-6EAE8051F4C4}"/>
  </hyperlinks>
  <pageMargins left="0.7" right="0.7" top="0.75" bottom="0.75" header="0.3" footer="0.3"/>
  <pageSetup paperSize="9" orientation="portrait" r:id="rId8"/>
  <drawing r:id="rId9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01719F1-DBD0-409A-8808-9EC8175202A4}">
          <x14:formula1>
            <xm:f>Feuil2!$E$2</xm:f>
          </x14:formula1>
          <xm:sqref>H6:H12</xm:sqref>
        </x14:dataValidation>
        <x14:dataValidation type="list" allowBlank="1" showInputMessage="1" showErrorMessage="1" xr:uid="{14276E94-EA19-4D3D-A15B-62DC382E37AE}">
          <x14:formula1>
            <xm:f>Feuil2!$F$2:$F$3</xm:f>
          </x14:formula1>
          <xm:sqref>K10:K12 K6:K8</xm:sqref>
        </x14:dataValidation>
        <x14:dataValidation type="list" allowBlank="1" showInputMessage="1" showErrorMessage="1" xr:uid="{6291145C-67D4-4DD2-94DB-CB14CB8735ED}">
          <x14:formula1>
            <xm:f>Feuil2!$G$2:$G$11</xm:f>
          </x14:formula1>
          <xm:sqref>L6:L12</xm:sqref>
        </x14:dataValidation>
        <x14:dataValidation type="list" allowBlank="1" showInputMessage="1" showErrorMessage="1" xr:uid="{C526B4AA-4807-45F1-A331-C1BF7A210756}">
          <x14:formula1>
            <xm:f>Feuil2!$K$2:$K$19</xm:f>
          </x14:formula1>
          <xm:sqref>R6:R12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0E08E-6A5C-4291-B0A0-8A89C5042FBC}">
  <sheetPr codeName="Feuil4"/>
  <dimension ref="B2:M68"/>
  <sheetViews>
    <sheetView zoomScale="90" zoomScaleNormal="90" workbookViewId="0">
      <selection activeCell="K22" sqref="K22"/>
    </sheetView>
  </sheetViews>
  <sheetFormatPr baseColWidth="10" defaultRowHeight="14.4" x14ac:dyDescent="0.3"/>
  <cols>
    <col min="5" max="5" width="34.44140625" bestFit="1" customWidth="1"/>
    <col min="7" max="7" width="38.109375" bestFit="1" customWidth="1"/>
    <col min="8" max="8" width="20.33203125" customWidth="1"/>
    <col min="9" max="11" width="27.77734375" customWidth="1"/>
    <col min="13" max="13" width="32.88671875" bestFit="1" customWidth="1"/>
  </cols>
  <sheetData>
    <row r="2" spans="2:13" ht="15" thickBot="1" x14ac:dyDescent="0.35"/>
    <row r="3" spans="2:13" x14ac:dyDescent="0.3">
      <c r="B3" s="20" t="s">
        <v>74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2"/>
    </row>
    <row r="4" spans="2:13" ht="39.6" customHeight="1" thickBot="1" x14ac:dyDescent="0.35">
      <c r="B4" s="23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6" spans="2:13" x14ac:dyDescent="0.3">
      <c r="B6" s="16" t="s">
        <v>0</v>
      </c>
      <c r="C6" s="6" t="s">
        <v>70</v>
      </c>
      <c r="D6" s="16" t="s">
        <v>1</v>
      </c>
      <c r="E6" s="6" t="s">
        <v>73</v>
      </c>
      <c r="F6" s="16" t="s">
        <v>13</v>
      </c>
      <c r="G6" s="16" t="s">
        <v>2</v>
      </c>
      <c r="H6" s="16" t="s">
        <v>3</v>
      </c>
      <c r="I6" s="16" t="s">
        <v>7</v>
      </c>
      <c r="J6" s="16" t="s">
        <v>71</v>
      </c>
      <c r="K6" s="16" t="s">
        <v>72</v>
      </c>
      <c r="L6" s="16" t="s">
        <v>4</v>
      </c>
      <c r="M6" s="16" t="s">
        <v>5</v>
      </c>
    </row>
    <row r="7" spans="2:13" x14ac:dyDescent="0.3">
      <c r="B7" s="2" t="s">
        <v>31</v>
      </c>
      <c r="C7" s="2" t="s">
        <v>76</v>
      </c>
      <c r="D7" s="2" t="s">
        <v>12</v>
      </c>
      <c r="E7" s="2" t="s">
        <v>77</v>
      </c>
      <c r="F7" s="2" t="s">
        <v>78</v>
      </c>
      <c r="G7" s="17" t="s">
        <v>75</v>
      </c>
      <c r="H7" s="2" t="str">
        <f>'Journée du 12 juillet  2023 '!K6</f>
        <v>OUI</v>
      </c>
      <c r="I7" s="2"/>
      <c r="J7" s="4">
        <f>'Journée du 12 juillet  2023 '!N6</f>
        <v>45119</v>
      </c>
      <c r="K7" s="5">
        <f>'Journée du 12 juillet  2023 '!O6</f>
        <v>0.34722222222222227</v>
      </c>
      <c r="L7" s="2" t="str">
        <f>'Journée du 12 juillet  2023 '!P6</f>
        <v>LOUIS</v>
      </c>
      <c r="M7" s="2" t="str">
        <f>'Journée du 12 juillet  2023 '!R6</f>
        <v>ASCENSEUR HS</v>
      </c>
    </row>
    <row r="8" spans="2:13" x14ac:dyDescent="0.3">
      <c r="B8" s="2" t="s">
        <v>10</v>
      </c>
      <c r="C8" s="2" t="s">
        <v>76</v>
      </c>
      <c r="D8" s="2" t="s">
        <v>11</v>
      </c>
      <c r="E8" s="2" t="s">
        <v>83</v>
      </c>
      <c r="F8" s="2" t="s">
        <v>86</v>
      </c>
      <c r="G8" s="17" t="s">
        <v>82</v>
      </c>
      <c r="H8" s="2" t="str">
        <f>'Journée du 12 juillet  2023 '!K7</f>
        <v>OUI</v>
      </c>
      <c r="I8" s="2"/>
      <c r="J8" s="4">
        <f>'Journée du 12 juillet  2023 '!N7</f>
        <v>45119</v>
      </c>
      <c r="K8" s="5">
        <f>'Journée du 12 juillet  2023 '!O7</f>
        <v>0.38888888888888901</v>
      </c>
      <c r="L8" s="2" t="str">
        <f>'Journée du 12 juillet  2023 '!P7</f>
        <v>LOUIS</v>
      </c>
      <c r="M8" s="2"/>
    </row>
    <row r="9" spans="2:13" x14ac:dyDescent="0.3">
      <c r="B9" s="2" t="s">
        <v>81</v>
      </c>
      <c r="C9" s="2" t="s">
        <v>76</v>
      </c>
      <c r="D9" s="2" t="s">
        <v>30</v>
      </c>
      <c r="E9" s="2" t="s">
        <v>80</v>
      </c>
      <c r="F9" s="2" t="s">
        <v>85</v>
      </c>
      <c r="G9" s="17" t="s">
        <v>79</v>
      </c>
      <c r="H9" s="2" t="str">
        <f>'Journée du 12 juillet  2023 '!K8</f>
        <v>OUI</v>
      </c>
      <c r="I9" s="2"/>
      <c r="J9" s="4">
        <f>'Journée du 12 juillet  2023 '!N8</f>
        <v>45119</v>
      </c>
      <c r="K9" s="5">
        <f>'Journée du 12 juillet  2023 '!O8</f>
        <v>0.43055555555555602</v>
      </c>
      <c r="L9" s="2" t="str">
        <f>'Journée du 12 juillet  2023 '!P8</f>
        <v>LOUIS</v>
      </c>
      <c r="M9" s="2" t="s">
        <v>84</v>
      </c>
    </row>
    <row r="10" spans="2:13" x14ac:dyDescent="0.3">
      <c r="B10" s="2" t="s">
        <v>81</v>
      </c>
      <c r="C10" s="2" t="s">
        <v>76</v>
      </c>
      <c r="D10" s="2" t="s">
        <v>12</v>
      </c>
      <c r="E10" s="2" t="s">
        <v>87</v>
      </c>
      <c r="F10" s="2" t="s">
        <v>88</v>
      </c>
      <c r="G10" s="17" t="s">
        <v>97</v>
      </c>
      <c r="H10" s="2" t="str">
        <f>'Journée du 12 juillet  2023 '!K9</f>
        <v>NON</v>
      </c>
      <c r="I10" s="2" t="str">
        <f>'Journée du 12 juillet  2023 '!L9</f>
        <v>COLONNE CONDAMNEE</v>
      </c>
      <c r="J10" s="4">
        <f>'Journée du 12 juillet  2023 '!N9</f>
        <v>45119</v>
      </c>
      <c r="K10" s="5">
        <f>'Journée du 12 juillet  2023 '!O9</f>
        <v>0.47222222222222199</v>
      </c>
      <c r="L10" s="2" t="str">
        <f>'Journée du 12 juillet  2023 '!P9</f>
        <v>LOUIS</v>
      </c>
      <c r="M10" s="2"/>
    </row>
    <row r="11" spans="2:13" x14ac:dyDescent="0.3">
      <c r="B11" s="2" t="s">
        <v>81</v>
      </c>
      <c r="C11" s="2" t="s">
        <v>76</v>
      </c>
      <c r="D11" s="2" t="s">
        <v>12</v>
      </c>
      <c r="E11" s="2" t="s">
        <v>89</v>
      </c>
      <c r="F11" s="2" t="s">
        <v>90</v>
      </c>
      <c r="G11" s="17" t="s">
        <v>101</v>
      </c>
      <c r="H11" s="2" t="s">
        <v>6</v>
      </c>
      <c r="I11" s="2"/>
      <c r="J11" s="4">
        <f>'Journée du 12 juillet  2023 '!N10</f>
        <v>45119</v>
      </c>
      <c r="K11" s="5">
        <v>0.48958333333333331</v>
      </c>
      <c r="L11" s="2" t="s">
        <v>22</v>
      </c>
      <c r="M11" s="2" t="s">
        <v>102</v>
      </c>
    </row>
    <row r="12" spans="2:13" x14ac:dyDescent="0.3">
      <c r="B12" s="2" t="s">
        <v>81</v>
      </c>
      <c r="C12" s="2" t="s">
        <v>76</v>
      </c>
      <c r="D12" s="2" t="s">
        <v>12</v>
      </c>
      <c r="E12" s="2" t="s">
        <v>91</v>
      </c>
      <c r="F12" s="2" t="s">
        <v>92</v>
      </c>
      <c r="G12" s="17" t="s">
        <v>100</v>
      </c>
      <c r="H12" s="2" t="s">
        <v>6</v>
      </c>
      <c r="I12" s="2"/>
      <c r="J12" s="4">
        <v>45119</v>
      </c>
      <c r="K12" s="5">
        <v>0.51041666666666663</v>
      </c>
      <c r="L12" s="2" t="s">
        <v>22</v>
      </c>
      <c r="M12" s="2"/>
    </row>
    <row r="13" spans="2:13" x14ac:dyDescent="0.3">
      <c r="B13" s="2" t="s">
        <v>81</v>
      </c>
      <c r="C13" s="2" t="s">
        <v>76</v>
      </c>
      <c r="D13" s="2" t="s">
        <v>12</v>
      </c>
      <c r="E13" s="2" t="s">
        <v>93</v>
      </c>
      <c r="F13" s="2" t="s">
        <v>94</v>
      </c>
      <c r="G13" s="17" t="s">
        <v>99</v>
      </c>
      <c r="H13" s="2" t="s">
        <v>6</v>
      </c>
      <c r="I13" s="2"/>
      <c r="J13" s="4">
        <v>45119</v>
      </c>
      <c r="K13" s="5">
        <v>0.52083333333333337</v>
      </c>
      <c r="L13" s="2" t="s">
        <v>22</v>
      </c>
      <c r="M13" s="2"/>
    </row>
    <row r="14" spans="2:13" x14ac:dyDescent="0.3">
      <c r="B14" s="2" t="s">
        <v>81</v>
      </c>
      <c r="C14" s="2" t="s">
        <v>76</v>
      </c>
      <c r="D14" s="2" t="s">
        <v>12</v>
      </c>
      <c r="E14" s="2" t="s">
        <v>96</v>
      </c>
      <c r="F14" s="2" t="s">
        <v>95</v>
      </c>
      <c r="G14" s="17" t="s">
        <v>98</v>
      </c>
      <c r="H14" s="2" t="s">
        <v>6</v>
      </c>
      <c r="I14" s="2"/>
      <c r="J14" s="4">
        <v>45119</v>
      </c>
      <c r="K14" s="5">
        <v>0.53125</v>
      </c>
      <c r="L14" s="2" t="s">
        <v>22</v>
      </c>
      <c r="M14" s="2"/>
    </row>
    <row r="15" spans="2:13" x14ac:dyDescent="0.3">
      <c r="B15" s="2" t="s">
        <v>31</v>
      </c>
      <c r="C15" s="2" t="str">
        <f>'journee du 13 juillet 2023'!D6</f>
        <v>Nantes</v>
      </c>
      <c r="D15" s="2" t="s">
        <v>12</v>
      </c>
      <c r="E15" s="2" t="s">
        <v>107</v>
      </c>
      <c r="F15" s="2" t="s">
        <v>106</v>
      </c>
      <c r="G15" s="17" t="s">
        <v>120</v>
      </c>
      <c r="H15" s="2" t="s">
        <v>6</v>
      </c>
      <c r="I15" s="7"/>
      <c r="J15" s="4">
        <v>45120</v>
      </c>
      <c r="K15" s="5">
        <v>0.34375</v>
      </c>
      <c r="L15" s="2" t="s">
        <v>22</v>
      </c>
      <c r="M15" s="7"/>
    </row>
    <row r="16" spans="2:13" x14ac:dyDescent="0.3">
      <c r="B16" s="2" t="s">
        <v>31</v>
      </c>
      <c r="C16" s="2" t="str">
        <f>'journee du 13 juillet 2023'!D7</f>
        <v>Nantes</v>
      </c>
      <c r="D16" s="2" t="s">
        <v>12</v>
      </c>
      <c r="E16" s="2" t="s">
        <v>108</v>
      </c>
      <c r="F16" s="2" t="s">
        <v>109</v>
      </c>
      <c r="G16" s="17" t="s">
        <v>121</v>
      </c>
      <c r="H16" s="2" t="s">
        <v>6</v>
      </c>
      <c r="I16" s="7"/>
      <c r="J16" s="4">
        <v>45120</v>
      </c>
      <c r="K16" s="5">
        <v>0.35902777777777778</v>
      </c>
      <c r="L16" s="2" t="s">
        <v>22</v>
      </c>
      <c r="M16" s="7"/>
    </row>
    <row r="17" spans="2:13" x14ac:dyDescent="0.3">
      <c r="B17" s="2" t="s">
        <v>31</v>
      </c>
      <c r="C17" s="2" t="str">
        <f>'journee du 13 juillet 2023'!D8</f>
        <v>Nantes</v>
      </c>
      <c r="D17" s="2" t="s">
        <v>12</v>
      </c>
      <c r="E17" s="2" t="s">
        <v>111</v>
      </c>
      <c r="F17" s="2" t="s">
        <v>110</v>
      </c>
      <c r="G17" s="17" t="s">
        <v>122</v>
      </c>
      <c r="H17" s="2" t="s">
        <v>6</v>
      </c>
      <c r="I17" s="7"/>
      <c r="J17" s="4">
        <v>45120</v>
      </c>
      <c r="K17" s="5">
        <v>0.37083333333333335</v>
      </c>
      <c r="L17" s="2" t="s">
        <v>22</v>
      </c>
      <c r="M17" s="7"/>
    </row>
    <row r="18" spans="2:13" x14ac:dyDescent="0.3">
      <c r="B18" s="2" t="s">
        <v>31</v>
      </c>
      <c r="C18" s="2" t="str">
        <f>'journee du 13 juillet 2023'!D9</f>
        <v>Nantes</v>
      </c>
      <c r="D18" s="2" t="s">
        <v>12</v>
      </c>
      <c r="E18" s="2" t="s">
        <v>112</v>
      </c>
      <c r="F18" s="2" t="s">
        <v>113</v>
      </c>
      <c r="G18" s="17" t="s">
        <v>123</v>
      </c>
      <c r="H18" s="7"/>
      <c r="I18" s="7"/>
      <c r="J18" s="8"/>
      <c r="K18" s="14"/>
      <c r="L18" s="7"/>
      <c r="M18" s="7"/>
    </row>
    <row r="19" spans="2:13" x14ac:dyDescent="0.3">
      <c r="B19" s="2" t="s">
        <v>31</v>
      </c>
      <c r="C19" s="2" t="str">
        <f>'journee du 13 juillet 2023'!D10</f>
        <v>Nantes</v>
      </c>
      <c r="D19" s="2" t="s">
        <v>12</v>
      </c>
      <c r="E19" s="2" t="s">
        <v>114</v>
      </c>
      <c r="F19" s="2" t="s">
        <v>115</v>
      </c>
      <c r="G19" s="17" t="s">
        <v>124</v>
      </c>
      <c r="H19" s="7"/>
      <c r="I19" s="7"/>
      <c r="J19" s="8"/>
      <c r="K19" s="14"/>
      <c r="L19" s="7"/>
      <c r="M19" s="7"/>
    </row>
    <row r="20" spans="2:13" x14ac:dyDescent="0.3">
      <c r="B20" s="2" t="s">
        <v>31</v>
      </c>
      <c r="C20" s="2" t="str">
        <f>'journee du 13 juillet 2023'!D11</f>
        <v>Nantes</v>
      </c>
      <c r="D20" s="2" t="s">
        <v>12</v>
      </c>
      <c r="E20" s="2" t="s">
        <v>116</v>
      </c>
      <c r="F20" s="2" t="s">
        <v>117</v>
      </c>
      <c r="G20" s="17" t="s">
        <v>125</v>
      </c>
      <c r="H20" s="7"/>
      <c r="I20" s="7"/>
      <c r="J20" s="8"/>
      <c r="K20" s="14"/>
      <c r="L20" s="7"/>
      <c r="M20" s="7"/>
    </row>
    <row r="21" spans="2:13" x14ac:dyDescent="0.3">
      <c r="B21" s="2" t="s">
        <v>31</v>
      </c>
      <c r="C21" s="2" t="str">
        <f>'journee du 13 juillet 2023'!D12</f>
        <v>Nantes</v>
      </c>
      <c r="D21" s="2" t="s">
        <v>12</v>
      </c>
      <c r="E21" s="2" t="s">
        <v>116</v>
      </c>
      <c r="F21" s="2" t="s">
        <v>118</v>
      </c>
      <c r="G21" s="17" t="s">
        <v>125</v>
      </c>
      <c r="H21" s="7"/>
      <c r="I21" s="7"/>
      <c r="J21" s="8"/>
      <c r="K21" s="14"/>
      <c r="L21" s="7"/>
      <c r="M21" s="7"/>
    </row>
    <row r="45" spans="8:11" ht="15" thickBot="1" x14ac:dyDescent="0.35"/>
    <row r="46" spans="8:11" ht="15" thickBot="1" x14ac:dyDescent="0.35">
      <c r="H46" s="26" t="s">
        <v>33</v>
      </c>
      <c r="I46" s="27"/>
      <c r="J46" s="27"/>
      <c r="K46" s="28"/>
    </row>
    <row r="48" spans="8:11" x14ac:dyDescent="0.3">
      <c r="I48" s="7" t="s">
        <v>24</v>
      </c>
      <c r="J48" s="7" t="s">
        <v>25</v>
      </c>
      <c r="K48" s="7" t="s">
        <v>26</v>
      </c>
    </row>
    <row r="49" spans="8:11" x14ac:dyDescent="0.3">
      <c r="H49" s="9" t="s">
        <v>23</v>
      </c>
      <c r="I49" s="7">
        <f>COUNTIFS(B7:B21,"VERRE",D7:D21,"aerienne")</f>
        <v>1</v>
      </c>
      <c r="J49" s="7">
        <f>COUNTIFS(B7:B21,"VERRE",D7:D21,"aerienne",H7:H21,"OUI")</f>
        <v>1</v>
      </c>
      <c r="K49" s="7">
        <f>I49-J49</f>
        <v>0</v>
      </c>
    </row>
    <row r="50" spans="8:11" x14ac:dyDescent="0.3">
      <c r="H50" s="9" t="s">
        <v>27</v>
      </c>
      <c r="I50" s="7">
        <f>COUNTIFS(B7:B21,"VERRE",D7:D21,"enterree")</f>
        <v>0</v>
      </c>
      <c r="J50" s="7">
        <f>COUNTIFS(B7:B21,"VERRE",D7:D21,"enterree",H7:H21,"OUI")</f>
        <v>0</v>
      </c>
      <c r="K50" s="7">
        <f t="shared" ref="K50:K51" si="0">I50-J50</f>
        <v>0</v>
      </c>
    </row>
    <row r="51" spans="8:11" x14ac:dyDescent="0.3">
      <c r="H51" s="9" t="s">
        <v>28</v>
      </c>
      <c r="I51" s="7">
        <f>COUNTIFS(B7:B21,"VERRE",D7:D21,"semi")</f>
        <v>0</v>
      </c>
      <c r="J51" s="7">
        <f>COUNTIFS(B7:B21,"VERRE",D7:D21,"semi",H7:H21,"OUI")</f>
        <v>0</v>
      </c>
      <c r="K51" s="7">
        <f t="shared" si="0"/>
        <v>0</v>
      </c>
    </row>
    <row r="52" spans="8:11" x14ac:dyDescent="0.3">
      <c r="H52" s="7" t="s">
        <v>32</v>
      </c>
      <c r="I52" s="7">
        <f>I49+I50+I51</f>
        <v>1</v>
      </c>
      <c r="J52" s="7">
        <f>J49+J50+J51</f>
        <v>1</v>
      </c>
      <c r="K52" s="7">
        <f>I52-J52</f>
        <v>0</v>
      </c>
    </row>
    <row r="53" spans="8:11" ht="15" thickBot="1" x14ac:dyDescent="0.35"/>
    <row r="54" spans="8:11" ht="15" thickBot="1" x14ac:dyDescent="0.35">
      <c r="H54" s="26" t="s">
        <v>34</v>
      </c>
      <c r="I54" s="27"/>
      <c r="J54" s="27"/>
      <c r="K54" s="28"/>
    </row>
    <row r="56" spans="8:11" x14ac:dyDescent="0.3">
      <c r="I56" s="7" t="s">
        <v>24</v>
      </c>
      <c r="J56" s="7" t="s">
        <v>25</v>
      </c>
      <c r="K56" s="7" t="s">
        <v>26</v>
      </c>
    </row>
    <row r="57" spans="8:11" x14ac:dyDescent="0.3">
      <c r="H57" s="9" t="s">
        <v>36</v>
      </c>
      <c r="I57" s="7">
        <f>COUNTIFS(B7:B21,"OM",D7:D21,"aerienne")</f>
        <v>0</v>
      </c>
      <c r="J57" s="7">
        <f>COUNTIFS(B7:B21,"OM",D7:D21,"aerienne",H7:H21,"OUI")</f>
        <v>0</v>
      </c>
      <c r="K57" s="7">
        <f>I57-J57</f>
        <v>0</v>
      </c>
    </row>
    <row r="58" spans="8:11" x14ac:dyDescent="0.3">
      <c r="H58" s="9" t="s">
        <v>38</v>
      </c>
      <c r="I58" s="7">
        <f>COUNTIFS(B7:B21,"OM",D7:D21,"enterree")</f>
        <v>8</v>
      </c>
      <c r="J58" s="7">
        <f>COUNTIFS(B7:B21,"OM",D7:D21,"enterree",H7:H21,"OUI")</f>
        <v>4</v>
      </c>
      <c r="K58" s="7">
        <f t="shared" ref="K58:K59" si="1">I58-J58</f>
        <v>4</v>
      </c>
    </row>
    <row r="59" spans="8:11" x14ac:dyDescent="0.3">
      <c r="H59" s="9" t="s">
        <v>37</v>
      </c>
      <c r="I59" s="7">
        <f>COUNTIFS(B7:B21,"VERRE",D7:D21,"semi")</f>
        <v>0</v>
      </c>
      <c r="J59" s="7">
        <f>COUNTIFS(B15:B51,"VERRE",D15:D51,"semi",H15:H51,"OUI")</f>
        <v>0</v>
      </c>
      <c r="K59" s="7">
        <f t="shared" si="1"/>
        <v>0</v>
      </c>
    </row>
    <row r="60" spans="8:11" x14ac:dyDescent="0.3">
      <c r="H60" s="7" t="s">
        <v>39</v>
      </c>
      <c r="I60" s="7">
        <f>I57+I58+I59</f>
        <v>8</v>
      </c>
      <c r="J60" s="7">
        <f>J57+J58+J59</f>
        <v>4</v>
      </c>
      <c r="K60" s="7">
        <f>I60-J60</f>
        <v>4</v>
      </c>
    </row>
    <row r="61" spans="8:11" ht="15" thickBot="1" x14ac:dyDescent="0.35"/>
    <row r="62" spans="8:11" ht="15" thickBot="1" x14ac:dyDescent="0.35">
      <c r="H62" s="26" t="s">
        <v>35</v>
      </c>
      <c r="I62" s="27"/>
      <c r="J62" s="27"/>
      <c r="K62" s="28"/>
    </row>
    <row r="64" spans="8:11" x14ac:dyDescent="0.3">
      <c r="I64" s="7" t="s">
        <v>24</v>
      </c>
      <c r="J64" s="7" t="s">
        <v>25</v>
      </c>
      <c r="K64" s="7" t="s">
        <v>26</v>
      </c>
    </row>
    <row r="65" spans="8:11" x14ac:dyDescent="0.3">
      <c r="H65" s="9" t="s">
        <v>40</v>
      </c>
      <c r="I65" s="7">
        <f>COUNTIFS(B7:B21,"CS",D7:D21,"aerienne")</f>
        <v>0</v>
      </c>
      <c r="J65" s="7">
        <f>COUNTIFS(B7:B21,"CS",D7:D21,"aerienne",H7:H21,"OUI")</f>
        <v>0</v>
      </c>
      <c r="K65" s="7">
        <f>I65-J65</f>
        <v>0</v>
      </c>
    </row>
    <row r="66" spans="8:11" x14ac:dyDescent="0.3">
      <c r="H66" s="9" t="s">
        <v>41</v>
      </c>
      <c r="I66" s="7">
        <f>COUNTIFS(B7:B21,"CS",D7:D21,"enterree")</f>
        <v>0</v>
      </c>
      <c r="J66" s="7">
        <f>COUNTIFS(B7:B21,"CS",D7:D21,"enterree",H7:H21,"OUI")</f>
        <v>0</v>
      </c>
      <c r="K66" s="7">
        <f>I66-J66</f>
        <v>0</v>
      </c>
    </row>
    <row r="67" spans="8:11" x14ac:dyDescent="0.3">
      <c r="H67" s="9" t="s">
        <v>42</v>
      </c>
      <c r="I67" s="7">
        <f>COUNTIFS(B7:B21,"CS",D7:D21,"semi")</f>
        <v>0</v>
      </c>
      <c r="J67" s="7">
        <f>COUNTIFS(B45:B59,"VERRE",D45:D59,"semi",H45:H59,"OUI")</f>
        <v>0</v>
      </c>
      <c r="K67" s="7">
        <f>I67-J67</f>
        <v>0</v>
      </c>
    </row>
    <row r="68" spans="8:11" x14ac:dyDescent="0.3">
      <c r="H68" s="7" t="s">
        <v>43</v>
      </c>
      <c r="I68" s="7">
        <f>I65+I66+I67</f>
        <v>0</v>
      </c>
      <c r="J68" s="7">
        <f>J65+J66+J67</f>
        <v>0</v>
      </c>
      <c r="K68" s="7">
        <f>I68-J68</f>
        <v>0</v>
      </c>
    </row>
  </sheetData>
  <mergeCells count="4">
    <mergeCell ref="B3:M4"/>
    <mergeCell ref="H46:K46"/>
    <mergeCell ref="H54:K54"/>
    <mergeCell ref="H62:K62"/>
  </mergeCells>
  <conditionalFormatting sqref="B6 D6 F6:M6">
    <cfRule type="expression" dxfId="214" priority="70">
      <formula>"ou($G6=""OUI"")"</formula>
    </cfRule>
  </conditionalFormatting>
  <conditionalFormatting sqref="B6 D6 F6:M6">
    <cfRule type="expression" dxfId="213" priority="59">
      <formula>OR($H6="OUI")</formula>
    </cfRule>
  </conditionalFormatting>
  <conditionalFormatting sqref="C6">
    <cfRule type="expression" dxfId="212" priority="48">
      <formula>OR($K6="OUI")</formula>
    </cfRule>
    <cfRule type="expression" dxfId="211" priority="49">
      <formula>OR($K6=OUI)</formula>
    </cfRule>
  </conditionalFormatting>
  <conditionalFormatting sqref="C6">
    <cfRule type="expression" dxfId="210" priority="47">
      <formula>OR($K6,"OUI")</formula>
    </cfRule>
  </conditionalFormatting>
  <conditionalFormatting sqref="C6">
    <cfRule type="expression" dxfId="209" priority="46">
      <formula>OR($K6,"OUI")</formula>
    </cfRule>
  </conditionalFormatting>
  <conditionalFormatting sqref="C6">
    <cfRule type="expression" dxfId="208" priority="43">
      <formula>OR($K6,"OUI")</formula>
    </cfRule>
    <cfRule type="expression" dxfId="207" priority="44">
      <formula>IF($K$5,"OUI")</formula>
    </cfRule>
    <cfRule type="expression" dxfId="206" priority="45">
      <formula>OR($K6,"OUI")</formula>
    </cfRule>
  </conditionalFormatting>
  <conditionalFormatting sqref="E6">
    <cfRule type="expression" dxfId="205" priority="27">
      <formula>OR($K6="OUI")</formula>
    </cfRule>
    <cfRule type="expression" dxfId="204" priority="28">
      <formula>OR($K6=OUI)</formula>
    </cfRule>
  </conditionalFormatting>
  <conditionalFormatting sqref="E6">
    <cfRule type="expression" dxfId="203" priority="26">
      <formula>OR($K6,"OUI")</formula>
    </cfRule>
  </conditionalFormatting>
  <conditionalFormatting sqref="E6">
    <cfRule type="expression" dxfId="202" priority="25">
      <formula>OR($K6,"OUI")</formula>
    </cfRule>
  </conditionalFormatting>
  <conditionalFormatting sqref="E6">
    <cfRule type="expression" dxfId="201" priority="22">
      <formula>OR($K6,"OUI")</formula>
    </cfRule>
    <cfRule type="expression" dxfId="200" priority="23">
      <formula>IF($K$5,"OUI")</formula>
    </cfRule>
    <cfRule type="expression" dxfId="199" priority="24">
      <formula>OR($K6,"OUI")</formula>
    </cfRule>
  </conditionalFormatting>
  <conditionalFormatting sqref="E15:E21">
    <cfRule type="expression" dxfId="198" priority="13">
      <formula>OR($K15="OUI")</formula>
    </cfRule>
    <cfRule type="expression" dxfId="197" priority="14">
      <formula>OR($K15=OUI)</formula>
    </cfRule>
  </conditionalFormatting>
  <conditionalFormatting sqref="E15:E21">
    <cfRule type="expression" dxfId="196" priority="12">
      <formula>OR($K15,"OUI")</formula>
    </cfRule>
  </conditionalFormatting>
  <conditionalFormatting sqref="E15:E21">
    <cfRule type="expression" dxfId="195" priority="11">
      <formula>OR($K15,"OUI")</formula>
    </cfRule>
  </conditionalFormatting>
  <conditionalFormatting sqref="E15:E21">
    <cfRule type="expression" dxfId="194" priority="8">
      <formula>OR($K15,"OUI")</formula>
    </cfRule>
    <cfRule type="expression" dxfId="193" priority="9">
      <formula>IF($K$5,"OUI")</formula>
    </cfRule>
    <cfRule type="expression" dxfId="192" priority="10">
      <formula>OR($K15,"OUI")</formula>
    </cfRule>
  </conditionalFormatting>
  <conditionalFormatting sqref="F15:F21">
    <cfRule type="expression" dxfId="191" priority="6">
      <formula>OR($K15="OUI")</formula>
    </cfRule>
    <cfRule type="expression" dxfId="190" priority="7">
      <formula>OR($K15=OUI)</formula>
    </cfRule>
  </conditionalFormatting>
  <conditionalFormatting sqref="F15:F21">
    <cfRule type="expression" dxfId="189" priority="5">
      <formula>OR($K15,"OUI")</formula>
    </cfRule>
  </conditionalFormatting>
  <conditionalFormatting sqref="F15:F21">
    <cfRule type="expression" dxfId="188" priority="4">
      <formula>OR($K15,"OUI")</formula>
    </cfRule>
  </conditionalFormatting>
  <conditionalFormatting sqref="F15:F21">
    <cfRule type="expression" dxfId="187" priority="1">
      <formula>OR($K15,"OUI")</formula>
    </cfRule>
    <cfRule type="expression" dxfId="186" priority="2">
      <formula>IF($K$5,"OUI")</formula>
    </cfRule>
    <cfRule type="expression" dxfId="185" priority="3">
      <formula>OR($K15,"OUI")</formula>
    </cfRule>
  </conditionalFormatting>
  <hyperlinks>
    <hyperlink ref="G7" r:id="rId1" display="https://www.google.fr/maps/place/47%C2%B012'50.3%22N+1%C2%B032'10.3%22W/@47.213981,-1.5374127,168m/data=!3m2!1e3!4b1!4m13!1m8!3m7!1s0x4805eec632126c89:0x31044744ee0b2a87!2s6+Rue+de+l'Indre,+44000+Nantes!3b1!8m2!3d47.2143864!4d-1.536299!16s%2Fg%2F11c4spqygv!3m3!8m2!3d47.213981!4d-1.536195?entry=ttu" xr:uid="{0B41BF52-119F-4322-B610-F7DC988C25CC}"/>
    <hyperlink ref="G9" r:id="rId2" display="https://www.google.fr/maps/place/47%C2%B012'44.6%22N+1%C2%B034'10.6%22W/@47.212375,-1.5702537,168m/data=!3m2!1e3!4b1!4m13!1m8!3m7!1s0x4805ec055d29fb37:0x8e3814002fd8db1d!2s19+Rue+Ars%C3%A8ne+Leloup,+44100+Nantes!3b1!8m2!3d47.212195!4d-1.5698141!16s%2Fg%2F11b8v6kr49!3m3!8m2!3d47.212375!4d-1.56961?entry=ttu" xr:uid="{6CCD01AC-0AB8-434F-8368-06BBE6F83B08}"/>
    <hyperlink ref="G8" r:id="rId3" display="https://www.google.fr/maps/place/47%C2%B016'16.5%22N+1%C2%B031'14.8%22W/@47.271257,-1.5214277,168m/data=!3m2!1e3!4b1!4m4!3m3!8m2!3d47.271257!4d-1.520784?entry=ttu" xr:uid="{0125B2DB-74E7-4976-B154-EC32ABF27CE5}"/>
    <hyperlink ref="G10" r:id="rId4" display="https://www.google.fr/maps/place/47%C2%B012'55.1%22N+1%C2%B032'18.1%22W/@47.2153029,-1.5432289,671m/data=!3m2!1e3!4b1!4m13!1m8!3m7!1s0x4805eec797114b33:0xfcd937b62a1eab63!2s20+Rue+Marcel+Paul,+44000+Nantes!3b1!8m2!3d47.2154262!4d-1.538165!16s%2Fg%2F11gsmw0_7n!3m3!8m2!3d47.215303!4d-1.538358?entry=ttu" xr:uid="{297DAEFE-E585-42F1-98F8-D3B4DFB3A9DD}"/>
    <hyperlink ref="G14" r:id="rId5" display="https://www.google.fr/maps/place/47%C2%B013'21.4%22N+1%C2%B035'29.9%22W/@47.222616,-1.5928677,168m/data=!3m2!1e3!4b1!4m13!1m8!3m7!1s0x4805ec680090eacb:0x5d8c401a681355ae!2s3+Rue+Nicolas+Lancret,+44100+Nantes!3b1!8m2!3d47.2225327!4d-1.5918774!16s%2Fg%2F11s7cn1zmz!3m3!8m2!3d47.222616!4d-1.59165?entry=ttu" xr:uid="{85006E5B-1D81-4257-8AF8-35104AF8E3C3}"/>
    <hyperlink ref="G13" r:id="rId6" display="https://www.google.fr/maps/place/47%C2%B015'38.8%22N+1%C2%B034'27.6%22W/@47.2607629,-1.5792069,670m/data=!3m2!1e3!4b1!4m13!1m8!3m7!1s0x4805edc2c79f55df:0x9b993bc5ab742581!2s6+Rue+Samuel+de+Champlain,+44300+Nantes!3b1!8m2!3d47.2607363!4d-1.5738911!16s%2Fg%2F11c43tfxz9!3m3!8m2!3d47.260763!4d-1.574336?entry=ttu" xr:uid="{0DFB3208-F3A9-4B50-81C7-1DB0934CE44B}"/>
    <hyperlink ref="G12" r:id="rId7" display="https://www.google.fr/maps/place/47%C2%B011'42.1%22N+1%C2%B032'18.4%22W/@47.1950278,-1.5410185,671m/data=!3m2!1e3!4b1!4m13!1m8!3m7!1s0x4805e9481d24ed39:0xe4d0e0f5a9cbce9d!2s1+Rue+Paul+Th%C3%A9ry,+44200+Nantes!3b1!8m2!3d47.1948338!4d-1.5382798!16s%2Fg%2F11c4scs_kv!3m3!8m2!3d47.1950278!4d-1.5384444?entry=ttu" xr:uid="{470556FA-5B10-4DF6-AB2E-A4AD06F5A2FD}"/>
    <hyperlink ref="G11" r:id="rId8" display="https://www.google.fr/maps/place/47%C2%B012'25.1%22N+1%C2%B036'26.6%22W/@47.206979,-1.6086027,168m/data=!3m2!1e3!4b1!4m13!1m8!3m7!1s0x4805ec83ef2305e3:0xffb8a4fd3f2929a7!2s12+Rue+Lucien+Aubert,+44100+Nantes!3b1!8m2!3d47.2070523!4d-1.607581!16s%2Fg%2F11f6fz58g6!3m3!8m2!3d47.206979!4d-1.607385?entry=ttu" xr:uid="{9955A8D1-F73B-484C-9888-F4EE7537C34D}"/>
    <hyperlink ref="G15" r:id="rId9" display="https://www.google.fr/maps/place/47%C2%B013'14.7%22N+1%C2%B036'43.4%22W/@47.22075,-1.6127004,168m/data=!3m2!1e3!4b1!4m13!1m8!3m7!1s0x4805eced57f6f6cd:0x36672b4fa9c480dc!2s2+Rue+Pablo+Neruda,+44800+Saint-Herblain!3b1!8m2!3d47.2229823!4d-1.6129789!16s%2Fg%2F11q584685l!3m3!8m2!3d47.22075!4d-1.6120556?entry=ttu" xr:uid="{4E099E51-1AE2-46F3-9333-A8DCA4EA7B6D}"/>
    <hyperlink ref="G16" r:id="rId10" display="https://www.google.fr/maps/place/47%C2%B010'38.4%22N+1%C2%B029'55.8%22W/@47.177319,-1.5002018,336m/data=!3m2!1e3!4b1!4m13!1m8!3m7!1s0x4805e8edb20186b7:0x6cd70ec6b5965c49!2s18+Rue+des+Fiefs,+44120+Vertou!3b1!8m2!3d47.177335!4d-1.498773!16s%2Fg%2F11smz86l_1!3m3!8m2!3d47.177319!4d-1.498825?entry=ttu" xr:uid="{19DF7FCF-6154-459B-8A48-268550A520D3}"/>
    <hyperlink ref="G17" r:id="rId11" display="https://www.google.fr/maps/place/47%C2%B012'08.5%22N+1%C2%B034'55.1%22W/@47.2023619,-1.5868309,671m/data=!3m2!1e3!4b1!4m13!1m8!3m7!1s0x4805eb8a95c583bb:0x2e6c530494e1ae5c!2s5+Bd+Honor%C3%A9+de+Balzac,+44100+Nantes!3b1!8m2!3d47.2023894!4d-1.5817854!16s%2Fg%2F11c1ygcwq8!3m3!8m2!3d47.202362!4d-1.58196?entry=ttu" xr:uid="{9A1C540F-8416-4000-B829-1878A4706FEE}"/>
    <hyperlink ref="G18" r:id="rId12" display="https://www.google.fr/maps/place/47%C2%B014'35.5%22N+1%C2%B036'47.5%22W/@47.243203,-1.6144237,168m/data=!3m2!1e3!4b1!4m13!1m8!3m7!1s0x4805ed1d3265ec81:0x514aedc5863bd54b!2sRue+du+Danube,+44800+Saint-Herblain!3b1!8m2!3d47.2432041!4d-1.6132902!16s%2Fg%2F1tg6v1zr!3m3!8m2!3d47.243203!4d-1.613206?entry=ttu" xr:uid="{DD99F3FE-942A-4F51-8DB9-DD2CED4F8800}"/>
    <hyperlink ref="G19" r:id="rId13" display="https://www.google.fr/maps/place/47%C2%B011'34.1%22N+1%C2%B035'00.5%22W/@47.192803,-1.5846927,168m/data=!3m2!1e3!4b1!4m7!1m2!2m1!1s2+rue+du+port++++nantes!3m3!8m2!3d47.192803!4d-1.583475?entry=ttu" xr:uid="{DAE75497-FACC-4424-9C71-6FCFBE66DBD9}"/>
    <hyperlink ref="G20" r:id="rId14" display="https://www.google.fr/maps/place/47%C2%B013'03.4%22N+1%C2%B037'03.2%22W/@47.2176,-1.6187747,168m/data=!3m2!1e3!4b1!4m13!1m8!3m7!1s0x4805ec93faad393b:0xa25f4852f7f02edd!2sRue+Lucie+Aubrac,+44800+Saint-Herblain!3b1!8m2!3d47.2176161!4d-1.6176015!16s%2Fg%2F11f2wd5b7n!3m3!8m2!3d47.2176!4d-1.617557?entry=ttu" xr:uid="{C5658960-FC8D-4441-BD67-292FBA20C941}"/>
    <hyperlink ref="G21" r:id="rId15" display="https://www.google.fr/maps/place/47%C2%B013'03.4%22N+1%C2%B037'03.2%22W/@47.2176,-1.6187747,168m/data=!3m2!1e3!4b1!4m13!1m8!3m7!1s0x4805ec93faad393b:0xa25f4852f7f02edd!2sRue+Lucie+Aubrac,+44800+Saint-Herblain!3b1!8m2!3d47.2176161!4d-1.6176015!16s%2Fg%2F11f2wd5b7n!3m3!8m2!3d47.2176!4d-1.617557?entry=ttu" xr:uid="{F2E9879E-1F62-4C4F-A565-9A1AA65412AC}"/>
  </hyperlinks>
  <pageMargins left="0.7" right="0.7" top="0.75" bottom="0.75" header="0.3" footer="0.3"/>
  <pageSetup paperSize="9" orientation="portrait" r:id="rId16"/>
  <drawing r:id="rId17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AEFABAB-16D3-4DF9-926A-58D81C62870E}">
          <x14:formula1>
            <xm:f>Feuil2!$K$2:$K$19</xm:f>
          </x14:formula1>
          <xm:sqref>M9 M11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1536F-4F84-4C79-BF28-3F7F5C469FFB}">
  <sheetPr codeName="Feuil5"/>
  <dimension ref="B1:O37"/>
  <sheetViews>
    <sheetView workbookViewId="0">
      <selection activeCell="H15" sqref="H15"/>
    </sheetView>
  </sheetViews>
  <sheetFormatPr baseColWidth="10" defaultRowHeight="14.4" x14ac:dyDescent="0.3"/>
  <cols>
    <col min="2" max="2" width="15.6640625" bestFit="1" customWidth="1"/>
    <col min="3" max="3" width="19.44140625" bestFit="1" customWidth="1"/>
    <col min="4" max="4" width="15.5546875" bestFit="1" customWidth="1"/>
    <col min="5" max="5" width="8.88671875" bestFit="1" customWidth="1"/>
    <col min="6" max="6" width="2.21875" customWidth="1"/>
    <col min="7" max="7" width="13.33203125" bestFit="1" customWidth="1"/>
    <col min="8" max="8" width="19.44140625" bestFit="1" customWidth="1"/>
    <col min="9" max="9" width="15.5546875" bestFit="1" customWidth="1"/>
    <col min="11" max="11" width="2.44140625" customWidth="1"/>
    <col min="12" max="12" width="12.33203125" bestFit="1" customWidth="1"/>
    <col min="13" max="13" width="19.44140625" bestFit="1" customWidth="1"/>
    <col min="14" max="14" width="15.5546875" bestFit="1" customWidth="1"/>
  </cols>
  <sheetData>
    <row r="1" spans="2:15" ht="15" thickBot="1" x14ac:dyDescent="0.35"/>
    <row r="2" spans="2:15" ht="14.4" customHeight="1" x14ac:dyDescent="0.3">
      <c r="B2" s="20" t="s">
        <v>68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2:15" ht="35.4" customHeight="1" thickBot="1" x14ac:dyDescent="0.35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2:15" ht="15" thickBot="1" x14ac:dyDescent="0.35"/>
    <row r="5" spans="2:15" ht="15" thickBot="1" x14ac:dyDescent="0.35">
      <c r="B5" s="26" t="s">
        <v>33</v>
      </c>
      <c r="C5" s="27"/>
      <c r="D5" s="27"/>
      <c r="E5" s="28"/>
      <c r="G5" s="26" t="s">
        <v>34</v>
      </c>
      <c r="H5" s="27"/>
      <c r="I5" s="27"/>
      <c r="J5" s="28"/>
      <c r="L5" s="26" t="s">
        <v>104</v>
      </c>
      <c r="M5" s="27"/>
      <c r="N5" s="27"/>
      <c r="O5" s="28"/>
    </row>
    <row r="7" spans="2:15" x14ac:dyDescent="0.3">
      <c r="C7" s="7" t="s">
        <v>24</v>
      </c>
      <c r="D7" s="7" t="s">
        <v>25</v>
      </c>
      <c r="E7" s="7" t="s">
        <v>26</v>
      </c>
      <c r="H7" s="7" t="s">
        <v>24</v>
      </c>
      <c r="I7" s="7" t="s">
        <v>25</v>
      </c>
      <c r="J7" s="7" t="s">
        <v>26</v>
      </c>
      <c r="M7" s="7" t="s">
        <v>24</v>
      </c>
      <c r="N7" s="7" t="s">
        <v>25</v>
      </c>
      <c r="O7" s="7" t="s">
        <v>26</v>
      </c>
    </row>
    <row r="8" spans="2:15" x14ac:dyDescent="0.3">
      <c r="B8" s="9" t="s">
        <v>23</v>
      </c>
      <c r="C8" s="7">
        <v>1</v>
      </c>
      <c r="D8" s="7">
        <f>'CR GENERAL'!J49</f>
        <v>1</v>
      </c>
      <c r="E8" s="7">
        <f>C8-D8</f>
        <v>0</v>
      </c>
      <c r="G8" s="9" t="s">
        <v>36</v>
      </c>
      <c r="H8" s="7">
        <f>'CR GENERAL'!I57</f>
        <v>0</v>
      </c>
      <c r="I8" s="7">
        <f>'CR GENERAL'!J57</f>
        <v>0</v>
      </c>
      <c r="J8" s="7">
        <f>H8-I8</f>
        <v>0</v>
      </c>
      <c r="L8" s="9" t="s">
        <v>40</v>
      </c>
      <c r="M8" s="7">
        <f>'CR GENERAL'!I65</f>
        <v>0</v>
      </c>
      <c r="N8" s="7">
        <f>'CR GENERAL'!J65</f>
        <v>0</v>
      </c>
      <c r="O8" s="7">
        <f>M8-N8</f>
        <v>0</v>
      </c>
    </row>
    <row r="9" spans="2:15" x14ac:dyDescent="0.3">
      <c r="B9" s="9" t="s">
        <v>27</v>
      </c>
      <c r="C9" s="7">
        <f>'CR GENERAL'!I50</f>
        <v>0</v>
      </c>
      <c r="D9" s="7">
        <f>'CR GENERAL'!J50</f>
        <v>0</v>
      </c>
      <c r="E9" s="7">
        <f t="shared" ref="E9:E10" si="0">C9-D9</f>
        <v>0</v>
      </c>
      <c r="G9" s="9" t="s">
        <v>38</v>
      </c>
      <c r="H9" s="7">
        <v>8</v>
      </c>
      <c r="I9" s="7">
        <f>'CR GENERAL'!J58</f>
        <v>4</v>
      </c>
      <c r="J9" s="7">
        <f t="shared" ref="J9:J10" si="1">H9-I9</f>
        <v>4</v>
      </c>
      <c r="L9" s="9" t="s">
        <v>41</v>
      </c>
      <c r="M9" s="7">
        <v>5</v>
      </c>
      <c r="N9" s="7">
        <v>4</v>
      </c>
      <c r="O9" s="7">
        <f>M9-N9</f>
        <v>1</v>
      </c>
    </row>
    <row r="10" spans="2:15" x14ac:dyDescent="0.3">
      <c r="B10" s="9" t="s">
        <v>28</v>
      </c>
      <c r="C10" s="7">
        <f>'CR GENERAL'!I51</f>
        <v>0</v>
      </c>
      <c r="D10" s="7">
        <f>'CR GENERAL'!J51</f>
        <v>0</v>
      </c>
      <c r="E10" s="7">
        <f t="shared" si="0"/>
        <v>0</v>
      </c>
      <c r="G10" s="9" t="s">
        <v>37</v>
      </c>
      <c r="H10" s="7">
        <v>0</v>
      </c>
      <c r="I10" s="7">
        <f>'CR GENERAL'!J59</f>
        <v>0</v>
      </c>
      <c r="J10" s="7">
        <f t="shared" si="1"/>
        <v>0</v>
      </c>
      <c r="L10" s="9" t="s">
        <v>42</v>
      </c>
      <c r="M10" s="7">
        <v>1</v>
      </c>
      <c r="N10" s="7">
        <v>1</v>
      </c>
      <c r="O10" s="7">
        <f>M10-N10</f>
        <v>0</v>
      </c>
    </row>
    <row r="11" spans="2:15" x14ac:dyDescent="0.3">
      <c r="B11" s="7" t="s">
        <v>32</v>
      </c>
      <c r="C11" s="7">
        <f>C8+C9+C10</f>
        <v>1</v>
      </c>
      <c r="D11" s="7">
        <f>D8+D9+D10</f>
        <v>1</v>
      </c>
      <c r="E11" s="7">
        <f>C11-D11</f>
        <v>0</v>
      </c>
      <c r="G11" s="7" t="s">
        <v>39</v>
      </c>
      <c r="H11" s="7">
        <f>H8+H9+H10</f>
        <v>8</v>
      </c>
      <c r="I11" s="7">
        <f>I8+I9+I10</f>
        <v>4</v>
      </c>
      <c r="J11" s="7">
        <f>H11-I11</f>
        <v>4</v>
      </c>
      <c r="L11" s="7" t="s">
        <v>43</v>
      </c>
      <c r="M11" s="7">
        <f>M8+M9+M10</f>
        <v>6</v>
      </c>
      <c r="N11" s="7">
        <f>N8+N9+N10</f>
        <v>5</v>
      </c>
      <c r="O11" s="7">
        <f>M11-N11</f>
        <v>1</v>
      </c>
    </row>
    <row r="37" spans="10:10" x14ac:dyDescent="0.3">
      <c r="J37">
        <v>1</v>
      </c>
    </row>
  </sheetData>
  <mergeCells count="4">
    <mergeCell ref="B5:E5"/>
    <mergeCell ref="G5:J5"/>
    <mergeCell ref="L5:O5"/>
    <mergeCell ref="B2:O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5ADEA-00AE-4D6F-9134-0C799AFBD854}">
  <sheetPr codeName="Feuil2"/>
  <dimension ref="E1:K19"/>
  <sheetViews>
    <sheetView workbookViewId="0">
      <selection activeCell="E12" sqref="E12"/>
    </sheetView>
  </sheetViews>
  <sheetFormatPr baseColWidth="10" defaultRowHeight="14.4" x14ac:dyDescent="0.3"/>
  <cols>
    <col min="7" max="7" width="36.109375" customWidth="1"/>
  </cols>
  <sheetData>
    <row r="1" spans="5:11" x14ac:dyDescent="0.3">
      <c r="E1" t="s">
        <v>16</v>
      </c>
      <c r="F1" s="1" t="s">
        <v>3</v>
      </c>
      <c r="G1" t="s">
        <v>8</v>
      </c>
      <c r="K1" t="s">
        <v>9</v>
      </c>
    </row>
    <row r="2" spans="5:11" x14ac:dyDescent="0.3">
      <c r="E2" t="s">
        <v>6</v>
      </c>
      <c r="F2" t="s">
        <v>6</v>
      </c>
      <c r="G2" t="s">
        <v>44</v>
      </c>
      <c r="K2" t="s">
        <v>103</v>
      </c>
    </row>
    <row r="3" spans="5:11" x14ac:dyDescent="0.3">
      <c r="F3" t="s">
        <v>15</v>
      </c>
      <c r="G3" t="s">
        <v>45</v>
      </c>
      <c r="K3" t="s">
        <v>102</v>
      </c>
    </row>
    <row r="4" spans="5:11" x14ac:dyDescent="0.3">
      <c r="G4" t="s">
        <v>49</v>
      </c>
      <c r="K4" t="s">
        <v>51</v>
      </c>
    </row>
    <row r="5" spans="5:11" x14ac:dyDescent="0.3">
      <c r="G5" t="s">
        <v>50</v>
      </c>
      <c r="K5" t="s">
        <v>47</v>
      </c>
    </row>
    <row r="6" spans="5:11" x14ac:dyDescent="0.3">
      <c r="G6" t="s">
        <v>66</v>
      </c>
      <c r="K6" t="s">
        <v>67</v>
      </c>
    </row>
    <row r="7" spans="5:11" x14ac:dyDescent="0.3">
      <c r="G7" t="s">
        <v>46</v>
      </c>
      <c r="K7" t="s">
        <v>54</v>
      </c>
    </row>
    <row r="8" spans="5:11" x14ac:dyDescent="0.3">
      <c r="G8" t="s">
        <v>48</v>
      </c>
      <c r="K8" t="s">
        <v>53</v>
      </c>
    </row>
    <row r="9" spans="5:11" x14ac:dyDescent="0.3">
      <c r="G9" t="s">
        <v>55</v>
      </c>
      <c r="K9" t="s">
        <v>52</v>
      </c>
    </row>
    <row r="10" spans="5:11" x14ac:dyDescent="0.3">
      <c r="G10" t="s">
        <v>56</v>
      </c>
      <c r="K10" t="s">
        <v>58</v>
      </c>
    </row>
    <row r="11" spans="5:11" x14ac:dyDescent="0.3">
      <c r="G11" t="s">
        <v>57</v>
      </c>
      <c r="K11" t="s">
        <v>59</v>
      </c>
    </row>
    <row r="12" spans="5:11" x14ac:dyDescent="0.3">
      <c r="K12" t="s">
        <v>60</v>
      </c>
    </row>
    <row r="13" spans="5:11" x14ac:dyDescent="0.3">
      <c r="K13" t="s">
        <v>61</v>
      </c>
    </row>
    <row r="14" spans="5:11" x14ac:dyDescent="0.3">
      <c r="K14" t="s">
        <v>84</v>
      </c>
    </row>
    <row r="15" spans="5:11" x14ac:dyDescent="0.3">
      <c r="K15" t="s">
        <v>62</v>
      </c>
    </row>
    <row r="16" spans="5:11" x14ac:dyDescent="0.3">
      <c r="K16" t="s">
        <v>63</v>
      </c>
    </row>
    <row r="17" spans="11:11" x14ac:dyDescent="0.3">
      <c r="K17" t="s">
        <v>64</v>
      </c>
    </row>
    <row r="18" spans="11:11" x14ac:dyDescent="0.3">
      <c r="K18" t="s">
        <v>69</v>
      </c>
    </row>
    <row r="19" spans="11:11" x14ac:dyDescent="0.3">
      <c r="K19" t="s">
        <v>65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43AD8D-DA49-478B-B6CE-4EE733715D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Journée du 12 juillet  2023 </vt:lpstr>
      <vt:lpstr>journee du 13 juillet 2023</vt:lpstr>
      <vt:lpstr>CR GENERAL</vt:lpstr>
      <vt:lpstr>SYNTHESE 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obradovitch</dc:creator>
  <cp:lastModifiedBy>nicolas obradovitch</cp:lastModifiedBy>
  <dcterms:created xsi:type="dcterms:W3CDTF">2022-01-19T12:56:37Z</dcterms:created>
  <dcterms:modified xsi:type="dcterms:W3CDTF">2023-09-26T09:59:54Z</dcterms:modified>
</cp:coreProperties>
</file>