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ha.gaillard\Documents\DOSSIER CATALOGUES + BONS DE COMMANDES ENTREPRISES ET AGENTS\ENTREPRISES NOEL 2020 - 2021\"/>
    </mc:Choice>
  </mc:AlternateContent>
  <xr:revisionPtr revIDLastSave="0" documentId="13_ncr:1_{CAF6C5D5-006E-498B-A32F-1668D781223B}" xr6:coauthVersionLast="45" xr6:coauthVersionMax="45" xr10:uidLastSave="{00000000-0000-0000-0000-000000000000}"/>
  <bookViews>
    <workbookView xWindow="-120" yWindow="-120" windowWidth="29040" windowHeight="15840" xr2:uid="{860D42F8-8C7E-495A-8F2F-7901ADAA6635}"/>
  </bookViews>
  <sheets>
    <sheet name="Bon de commande" sheetId="1" r:id="rId1"/>
  </sheets>
  <definedNames>
    <definedName name="_xlnm.Print_Area" localSheetId="0">'Bon de commande'!$A$8:$J$110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1" i="1" l="1"/>
  <c r="A38" i="1" l="1"/>
  <c r="A84" i="1" l="1"/>
  <c r="J75" i="1"/>
  <c r="G75" i="1"/>
  <c r="A75" i="1"/>
  <c r="J74" i="1"/>
  <c r="G74" i="1"/>
  <c r="A74" i="1"/>
  <c r="J73" i="1"/>
  <c r="G73" i="1"/>
  <c r="A73" i="1"/>
  <c r="J72" i="1"/>
  <c r="G72" i="1"/>
  <c r="A72" i="1"/>
  <c r="J71" i="1"/>
  <c r="G71" i="1"/>
  <c r="A71" i="1"/>
  <c r="J70" i="1"/>
  <c r="G70" i="1"/>
  <c r="A70" i="1"/>
  <c r="J69" i="1"/>
  <c r="A69" i="1"/>
  <c r="J68" i="1"/>
  <c r="G68" i="1"/>
  <c r="A68" i="1"/>
  <c r="G81" i="1"/>
  <c r="A81" i="1"/>
  <c r="J84" i="1"/>
  <c r="G84" i="1"/>
  <c r="J85" i="1"/>
  <c r="G85" i="1"/>
  <c r="A85" i="1"/>
  <c r="J82" i="1"/>
  <c r="G82" i="1"/>
  <c r="A82" i="1"/>
  <c r="J83" i="1"/>
  <c r="G83" i="1"/>
  <c r="A83" i="1"/>
  <c r="J79" i="1"/>
  <c r="G79" i="1"/>
  <c r="A79" i="1"/>
  <c r="J78" i="1"/>
  <c r="G78" i="1"/>
  <c r="J77" i="1"/>
  <c r="G77" i="1"/>
  <c r="A77" i="1"/>
  <c r="J57" i="1"/>
  <c r="A57" i="1"/>
  <c r="J56" i="1"/>
  <c r="G56" i="1"/>
  <c r="A56" i="1"/>
  <c r="J55" i="1"/>
  <c r="G55" i="1"/>
  <c r="A55" i="1"/>
  <c r="J54" i="1"/>
  <c r="G54" i="1"/>
  <c r="A54" i="1"/>
  <c r="J53" i="1"/>
  <c r="G53" i="1"/>
  <c r="A53" i="1"/>
  <c r="J51" i="1"/>
  <c r="G51" i="1"/>
  <c r="A51" i="1"/>
  <c r="J50" i="1"/>
  <c r="G50" i="1"/>
  <c r="A50" i="1"/>
  <c r="J49" i="1"/>
  <c r="G49" i="1"/>
  <c r="A49" i="1"/>
  <c r="J48" i="1"/>
  <c r="A48" i="1"/>
  <c r="J22" i="1"/>
  <c r="G22" i="1"/>
  <c r="A22" i="1"/>
  <c r="J20" i="1"/>
  <c r="G20" i="1"/>
  <c r="A20" i="1"/>
  <c r="J19" i="1"/>
  <c r="G19" i="1"/>
  <c r="A19" i="1"/>
  <c r="J21" i="1"/>
  <c r="G21" i="1"/>
  <c r="A21" i="1"/>
  <c r="J18" i="1"/>
  <c r="G18" i="1"/>
  <c r="A18" i="1"/>
  <c r="J17" i="1"/>
  <c r="G17" i="1"/>
  <c r="A17" i="1"/>
  <c r="J88" i="1" l="1"/>
  <c r="A39" i="1"/>
  <c r="G39" i="1" l="1"/>
  <c r="J39" i="1"/>
  <c r="J45" i="1" l="1"/>
  <c r="G45" i="1"/>
  <c r="A45" i="1"/>
  <c r="J44" i="1"/>
  <c r="G44" i="1"/>
  <c r="A44" i="1"/>
  <c r="J43" i="1"/>
  <c r="G43" i="1"/>
  <c r="A43" i="1"/>
  <c r="J42" i="1"/>
  <c r="A42" i="1"/>
  <c r="J40" i="1"/>
  <c r="A40" i="1"/>
  <c r="J38" i="1"/>
  <c r="G38" i="1"/>
  <c r="J37" i="1"/>
  <c r="G37" i="1"/>
  <c r="A37" i="1"/>
  <c r="J36" i="1"/>
  <c r="A36" i="1"/>
  <c r="J35" i="1"/>
  <c r="G35" i="1"/>
  <c r="A35" i="1"/>
  <c r="J34" i="1"/>
  <c r="G34" i="1"/>
  <c r="A34" i="1"/>
  <c r="J33" i="1"/>
  <c r="G33" i="1"/>
  <c r="A33" i="1"/>
  <c r="J32" i="1"/>
  <c r="G32" i="1"/>
  <c r="A32" i="1"/>
  <c r="J31" i="1"/>
  <c r="G31" i="1"/>
  <c r="A31" i="1"/>
  <c r="J30" i="1"/>
  <c r="G30" i="1"/>
  <c r="A30" i="1"/>
  <c r="J29" i="1"/>
  <c r="G29" i="1"/>
  <c r="A29" i="1"/>
  <c r="J28" i="1"/>
  <c r="G28" i="1"/>
  <c r="A28" i="1"/>
  <c r="J27" i="1"/>
  <c r="G27" i="1"/>
  <c r="A27" i="1"/>
  <c r="J26" i="1"/>
  <c r="G26" i="1"/>
  <c r="A26" i="1"/>
  <c r="J25" i="1"/>
  <c r="G25" i="1"/>
  <c r="A25" i="1"/>
  <c r="J24" i="1"/>
  <c r="G24" i="1"/>
  <c r="A24" i="1"/>
  <c r="J15" i="1"/>
  <c r="G15" i="1"/>
  <c r="A15" i="1"/>
  <c r="J14" i="1"/>
  <c r="A14" i="1"/>
  <c r="J86" i="1" l="1"/>
  <c r="J89" i="1" s="1"/>
</calcChain>
</file>

<file path=xl/sharedStrings.xml><?xml version="1.0" encoding="utf-8"?>
<sst xmlns="http://schemas.openxmlformats.org/spreadsheetml/2006/main" count="121" uniqueCount="102">
  <si>
    <t>Prix TTC au kg</t>
  </si>
  <si>
    <t>NOUS FABRIQUONS NOS CHOCOLATS A LYON                                                                                                                 CAPITALE DE LA GASTRONOMIE</t>
  </si>
  <si>
    <t>Photo N°</t>
  </si>
  <si>
    <t>Pliage cadeau</t>
  </si>
  <si>
    <t>Prix HT €</t>
  </si>
  <si>
    <t>Prix TTC €</t>
  </si>
  <si>
    <t>Qté</t>
  </si>
  <si>
    <t>Total TTC €</t>
  </si>
  <si>
    <t>COLLECTION TABLETTES - LES GRANDES ORIGINES DE CHOCOLAT</t>
  </si>
  <si>
    <t>Ecrin 36 Napolitains grandes origines - 180g</t>
  </si>
  <si>
    <t>Etui 4 tablettes Grandes Origines - 400 g</t>
  </si>
  <si>
    <t xml:space="preserve"> COLLECTION CHOCOLATS FINS</t>
  </si>
  <si>
    <t>Ballotin Prestige - chocolats fins 250 g</t>
  </si>
  <si>
    <t>x</t>
  </si>
  <si>
    <t>Ballotin Prestige - chocolats fins 450 g</t>
  </si>
  <si>
    <t>Ballotin Prestige - chocolats fins 700 g</t>
  </si>
  <si>
    <t>Rochers Malakoffs Noir - Ballotin Prestige 450 g</t>
  </si>
  <si>
    <t>Rochers Malakoffs Lait - Ballotin Prestige 450 g</t>
  </si>
  <si>
    <t>Boules Crème Vanille - Chocolat noir - Ballotin Prestige 450 g</t>
  </si>
  <si>
    <t>Écorces d'Orange - Chocolat noir - Ballotin Prestige 450 g</t>
  </si>
  <si>
    <t>Palets d'Or - Ballotin Prestige 450 g</t>
  </si>
  <si>
    <t>Boite Passion Palets de Chocolats - 250 g</t>
  </si>
  <si>
    <t>Boite Passion écorces d'oranges - 250 g</t>
  </si>
  <si>
    <t>Boite Passion Cocktail amandes noir et lait - 250g</t>
  </si>
  <si>
    <t>Boite Passion Amandes Gala - 250 g</t>
  </si>
  <si>
    <t>Boite Passion Prémium - chocolats fins 310 g</t>
  </si>
  <si>
    <t>Boite Passion Prémium - chocolats fins 440 g</t>
  </si>
  <si>
    <r>
      <t>Ecrin 4 chocolats -</t>
    </r>
    <r>
      <rPr>
        <i/>
        <sz val="9"/>
        <color indexed="8"/>
        <rFont val="Calibri"/>
        <family val="2"/>
      </rPr>
      <t xml:space="preserve"> Prix du conditionnement par 50 unités </t>
    </r>
  </si>
  <si>
    <t>COLLECTION CUBES ET ETUIS</t>
  </si>
  <si>
    <t>Cubes amandes noisettes - 300g</t>
  </si>
  <si>
    <t>Pochette mini mendiants - 200 g</t>
  </si>
  <si>
    <t>Cubes amandes gala - 300g</t>
  </si>
  <si>
    <t>Cube  assortiment chardons liqueurs -  250 g</t>
  </si>
  <si>
    <t>Pochette Écorces d'Oranges  - 200 g</t>
  </si>
  <si>
    <t xml:space="preserve">COLLECTION PAPILLOTES DE LYON </t>
  </si>
  <si>
    <t>Corbeille de Papillotes Lyonnaises - 1,5kg</t>
  </si>
  <si>
    <t>Papillotes Palace - Sachet 1 kg - noir et lait</t>
  </si>
  <si>
    <t>Papillotes Lyonnaises - Sachet 1 kg - 100% noir</t>
  </si>
  <si>
    <t>Papillotes Lyonnaises - Sachet 1 kg - 100% lait</t>
  </si>
  <si>
    <t>PLATEAUX CHOCOLATS</t>
  </si>
  <si>
    <t>Quenelles au praliné nature et truffé - Plateau vrac 900g</t>
  </si>
  <si>
    <t>Coussins de LYON - Plateau vrac 900 g</t>
  </si>
  <si>
    <t>Chocolats Liqueurs Assorties - Plateau vrac 730 g</t>
  </si>
  <si>
    <t>Pâtes de Fruits tradionnelles - Plateau vrac 1,1 kg</t>
  </si>
  <si>
    <t xml:space="preserve">COLLECTION CAFE </t>
  </si>
  <si>
    <t xml:space="preserve">Ensemble de 3 Cafés Grands Crus 100% Arabica - 3 x 250 g    </t>
  </si>
  <si>
    <t>Ensemble de 3 x 10 capsules compatibles Nespresso (28cts la capsule)</t>
  </si>
  <si>
    <t>Ensemble de 3 Etuis napolitains - 3 x 150g</t>
  </si>
  <si>
    <t xml:space="preserve">                                                              *BON DE COMMANDE*                                                                           </t>
  </si>
  <si>
    <t>LABEL EPV - EXCELLENCE DU SAVOIR FAIRE ARTISANAL Français</t>
  </si>
  <si>
    <t xml:space="preserve">COLLECTION SPECIALITES DE LYON </t>
  </si>
  <si>
    <t>Coussins de Lyon</t>
  </si>
  <si>
    <r>
      <t xml:space="preserve">Ecrin 3 Coussins - </t>
    </r>
    <r>
      <rPr>
        <i/>
        <sz val="9"/>
        <color indexed="8"/>
        <rFont val="Calibri"/>
        <family val="2"/>
      </rPr>
      <t xml:space="preserve">Prix du conditionnement par 50 unités </t>
    </r>
  </si>
  <si>
    <t>Ballotin  Coussins  - 350 g</t>
  </si>
  <si>
    <t>Coffret Coussins N°1 - 240 g</t>
  </si>
  <si>
    <t>Coffret Coussins N°2 - 380 g</t>
  </si>
  <si>
    <t>Quenelles de Lyon</t>
  </si>
  <si>
    <t>Pochette Quenelles de Lyon N°1 - 200g</t>
  </si>
  <si>
    <t>Pochette Quenelles de Lyon N°2 - 310g</t>
  </si>
  <si>
    <t>Etui Quenelles de Lyon N°1 - 240g</t>
  </si>
  <si>
    <t>Etui Quenelles de Lyon N°2 - 370g</t>
  </si>
  <si>
    <r>
      <t xml:space="preserve">Ecrin 4 Quenelles de Lyon - </t>
    </r>
    <r>
      <rPr>
        <i/>
        <sz val="9"/>
        <color indexed="8"/>
        <rFont val="Calibri"/>
        <family val="2"/>
      </rPr>
      <t xml:space="preserve">Prix du conditionnement par 50 unités </t>
    </r>
  </si>
  <si>
    <t>Assortiment Spécialités de Lyon</t>
  </si>
  <si>
    <t>Pochette pralines de Lyon - 250g</t>
  </si>
  <si>
    <r>
      <t xml:space="preserve">Ecrin pralines de Lyon - </t>
    </r>
    <r>
      <rPr>
        <i/>
        <sz val="9"/>
        <color indexed="8"/>
        <rFont val="Calibri"/>
        <family val="2"/>
      </rPr>
      <t xml:space="preserve">Prix du conditionnement par 50 unités </t>
    </r>
  </si>
  <si>
    <t>Coffret métal DESIGN FETES DES LUMIERES - 280 g</t>
  </si>
  <si>
    <t>Coffret métal Aquarelle vue de Lyon - 280 g</t>
  </si>
  <si>
    <t>Boite  Ecusson - 420 g</t>
  </si>
  <si>
    <t>Etui spécialités de Lyon n°1 - 230 g</t>
  </si>
  <si>
    <t>Etui spécialités de Lyon n°2 - 310 g</t>
  </si>
  <si>
    <t>Etui spécialités de Lyon n°3 - 475 g</t>
  </si>
  <si>
    <t xml:space="preserve">Société : </t>
  </si>
  <si>
    <t>TOTAL TTC page 1</t>
  </si>
  <si>
    <r>
      <t>Service:</t>
    </r>
    <r>
      <rPr>
        <sz val="9"/>
        <color indexed="8"/>
        <rFont val="Calibri"/>
        <family val="2"/>
      </rPr>
      <t xml:space="preserve"> </t>
    </r>
    <r>
      <rPr>
        <sz val="6"/>
        <color indexed="8"/>
        <rFont val="Calibri"/>
        <family val="2"/>
      </rPr>
      <t>(ex: commercial,achat…)</t>
    </r>
  </si>
  <si>
    <t xml:space="preserve">M./Mme : </t>
  </si>
  <si>
    <t>TOTAL TTC page 2</t>
  </si>
  <si>
    <t>Téléphone :</t>
  </si>
  <si>
    <r>
      <t>Mail:</t>
    </r>
    <r>
      <rPr>
        <sz val="6"/>
        <color indexed="8"/>
        <rFont val="Calibri"/>
        <family val="2"/>
      </rPr>
      <t>(pour confirmation commande)</t>
    </r>
  </si>
  <si>
    <t>Adresse :</t>
  </si>
  <si>
    <t>Signature :</t>
  </si>
  <si>
    <t>Lieu de livraison exact :</t>
  </si>
  <si>
    <t>Livraison avant le :</t>
  </si>
  <si>
    <t>Les listes d'ingrédients et allergènes possibles peuvent être consultées sur le site internet</t>
  </si>
  <si>
    <t xml:space="preserve">Règlement par un chèque global sous 30 jours. </t>
  </si>
  <si>
    <t>Ce tarif s'applique pour une commande de 350€ minimum, la livraison est offerte.</t>
  </si>
  <si>
    <t>Conditions de vente: 1 commande globale pour 1 point de livraison.</t>
  </si>
  <si>
    <t>VOISIN - Département Entreprises - 24 Avenue Joannès Masset 69009 LYON - www.chocolat-voisin.com</t>
  </si>
  <si>
    <t>Tél: 04-78-64-02-02</t>
  </si>
  <si>
    <t>Fax: 04-78-83-53-11</t>
  </si>
  <si>
    <t>Cubes croc carré - 250g</t>
  </si>
  <si>
    <t>*BON DE COMMANDE*                                                                        COLLECTION ENTREPRISE 2020/2021</t>
  </si>
  <si>
    <t>Sarments du Beaujolais - Plateau vrac 730 g</t>
  </si>
  <si>
    <t>Tarif applicable du 1er septembre 2020 au 31 août 2021</t>
  </si>
  <si>
    <t>Décembre 2020</t>
  </si>
  <si>
    <t>Boite Passion Prémium - chocolats fins 900g</t>
  </si>
  <si>
    <t xml:space="preserve">  </t>
  </si>
  <si>
    <t>Boite Passion Prémium - chocolats fins 680 g</t>
  </si>
  <si>
    <t xml:space="preserve">                               Mail: accueil@chocolat-voisin.com
</t>
  </si>
  <si>
    <t>chocolat-voisin.com</t>
  </si>
  <si>
    <t xml:space="preserve"> Remise partenaire buisness club LOU RUGBY 5%
TOTAL TTC GÉNÉRAL
</t>
  </si>
  <si>
    <t>Envoyer votre commande à : accueil@chocolat-voisin.com</t>
  </si>
  <si>
    <t>Pour plus de renseignements, merci de contacter le service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</si>
</sst>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0000"/>
    <numFmt numFmtId="166" formatCode="[$-40C]d\ mmmm\ 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indexed="8"/>
      <name val="Times New Roman"/>
      <family val="1"/>
    </font>
    <font>
      <sz val="24"/>
      <color indexed="8"/>
      <name val="Times New Roman"/>
      <family val="1"/>
    </font>
    <font>
      <sz val="8"/>
      <color indexed="8"/>
      <name val="Calibri"/>
      <family val="2"/>
    </font>
    <font>
      <b/>
      <i/>
      <sz val="11"/>
      <color rgb="FF800000"/>
      <name val="Calibri"/>
      <family val="2"/>
    </font>
    <font>
      <sz val="6"/>
      <color theme="1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Wingdings 2"/>
      <family val="1"/>
      <charset val="2"/>
    </font>
    <font>
      <b/>
      <i/>
      <sz val="11"/>
      <color indexed="16"/>
      <name val="Calibri"/>
      <family val="2"/>
    </font>
    <font>
      <i/>
      <sz val="9"/>
      <color indexed="8"/>
      <name val="Calibri"/>
      <family val="2"/>
    </font>
    <font>
      <sz val="28"/>
      <color rgb="FF000000"/>
      <name val="Calibri"/>
      <family val="2"/>
    </font>
    <font>
      <b/>
      <sz val="11"/>
      <color indexed="16"/>
      <name val="Calibri"/>
      <family val="2"/>
    </font>
    <font>
      <b/>
      <i/>
      <sz val="11"/>
      <color rgb="FFA50021"/>
      <name val="Calibri"/>
      <family val="2"/>
    </font>
    <font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6"/>
      <color indexed="8"/>
      <name val="Calibri"/>
      <family val="2"/>
    </font>
    <font>
      <b/>
      <sz val="10"/>
      <color rgb="FF800000"/>
      <name val="Calibri"/>
      <family val="2"/>
    </font>
    <font>
      <b/>
      <sz val="11"/>
      <color rgb="FF800000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color rgb="FFFF0000"/>
      <name val="Calibri"/>
      <family val="2"/>
    </font>
    <font>
      <sz val="9"/>
      <color theme="1"/>
      <name val="Calibri"/>
      <family val="2"/>
    </font>
    <font>
      <b/>
      <sz val="9"/>
      <color rgb="FF8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9">
    <xf numFmtId="0" fontId="0" fillId="0" borderId="0" xfId="0"/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/>
    </xf>
    <xf numFmtId="0" fontId="9" fillId="2" borderId="11" xfId="0" quotePrefix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/>
    <xf numFmtId="2" fontId="8" fillId="2" borderId="13" xfId="0" applyNumberFormat="1" applyFont="1" applyFill="1" applyBorder="1" applyAlignment="1">
      <alignment horizontal="center"/>
    </xf>
    <xf numFmtId="0" fontId="9" fillId="2" borderId="14" xfId="0" quotePrefix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/>
    </xf>
    <xf numFmtId="0" fontId="0" fillId="2" borderId="14" xfId="0" applyFill="1" applyBorder="1"/>
    <xf numFmtId="0" fontId="9" fillId="2" borderId="14" xfId="0" applyFont="1" applyFill="1" applyBorder="1" applyAlignment="1" applyProtection="1">
      <alignment horizontal="center" vertical="center"/>
      <protection locked="0"/>
    </xf>
    <xf numFmtId="164" fontId="0" fillId="2" borderId="15" xfId="0" applyNumberFormat="1" applyFill="1" applyBorder="1"/>
    <xf numFmtId="2" fontId="8" fillId="2" borderId="16" xfId="0" applyNumberFormat="1" applyFont="1" applyFill="1" applyBorder="1" applyAlignment="1">
      <alignment horizontal="center"/>
    </xf>
    <xf numFmtId="0" fontId="9" fillId="2" borderId="17" xfId="0" quotePrefix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2" fontId="8" fillId="2" borderId="19" xfId="0" applyNumberFormat="1" applyFont="1" applyFill="1" applyBorder="1" applyAlignment="1">
      <alignment horizontal="center"/>
    </xf>
    <xf numFmtId="0" fontId="9" fillId="2" borderId="20" xfId="0" quotePrefix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center"/>
    </xf>
    <xf numFmtId="0" fontId="9" fillId="2" borderId="20" xfId="0" applyFont="1" applyFill="1" applyBorder="1"/>
    <xf numFmtId="0" fontId="9" fillId="2" borderId="20" xfId="0" applyFont="1" applyFill="1" applyBorder="1" applyAlignment="1" applyProtection="1">
      <alignment horizontal="center" vertical="center"/>
      <protection locked="0"/>
    </xf>
    <xf numFmtId="165" fontId="9" fillId="2" borderId="20" xfId="0" quotePrefix="1" applyNumberFormat="1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2" fontId="8" fillId="2" borderId="21" xfId="0" applyNumberFormat="1" applyFont="1" applyFill="1" applyBorder="1" applyAlignment="1">
      <alignment horizontal="center"/>
    </xf>
    <xf numFmtId="0" fontId="9" fillId="2" borderId="22" xfId="0" quotePrefix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0" fillId="2" borderId="23" xfId="0" applyNumberFormat="1" applyFill="1" applyBorder="1"/>
    <xf numFmtId="0" fontId="13" fillId="2" borderId="14" xfId="0" applyFont="1" applyFill="1" applyBorder="1" applyAlignment="1">
      <alignment horizontal="center"/>
    </xf>
    <xf numFmtId="164" fontId="0" fillId="2" borderId="24" xfId="0" applyNumberFormat="1" applyFill="1" applyBorder="1"/>
    <xf numFmtId="2" fontId="8" fillId="2" borderId="25" xfId="0" applyNumberFormat="1" applyFont="1" applyFill="1" applyBorder="1" applyAlignment="1">
      <alignment horizontal="center"/>
    </xf>
    <xf numFmtId="0" fontId="9" fillId="2" borderId="26" xfId="0" quotePrefix="1" applyFont="1" applyFill="1" applyBorder="1" applyAlignment="1">
      <alignment horizontal="center"/>
    </xf>
    <xf numFmtId="0" fontId="9" fillId="2" borderId="26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2" xfId="0" quotePrefix="1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0" xfId="0" quotePrefix="1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26" xfId="0" quotePrefix="1" applyFont="1" applyFill="1" applyBorder="1" applyAlignment="1">
      <alignment horizontal="center" vertical="center"/>
    </xf>
    <xf numFmtId="164" fontId="0" fillId="2" borderId="27" xfId="0" applyNumberFormat="1" applyFill="1" applyBorder="1"/>
    <xf numFmtId="2" fontId="8" fillId="2" borderId="31" xfId="0" applyNumberFormat="1" applyFont="1" applyFill="1" applyBorder="1" applyAlignment="1">
      <alignment horizontal="center"/>
    </xf>
    <xf numFmtId="0" fontId="9" fillId="2" borderId="32" xfId="0" quotePrefix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center" vertical="center"/>
    </xf>
    <xf numFmtId="0" fontId="9" fillId="2" borderId="22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9" fillId="2" borderId="0" xfId="0" applyFont="1" applyFill="1" applyAlignment="1">
      <alignment horizontal="right"/>
    </xf>
    <xf numFmtId="0" fontId="0" fillId="2" borderId="33" xfId="0" applyFill="1" applyBorder="1" applyProtection="1">
      <protection locked="0"/>
    </xf>
    <xf numFmtId="164" fontId="11" fillId="2" borderId="23" xfId="0" applyNumberFormat="1" applyFont="1" applyFill="1" applyBorder="1"/>
    <xf numFmtId="0" fontId="20" fillId="2" borderId="0" xfId="0" applyFont="1" applyFill="1"/>
    <xf numFmtId="0" fontId="0" fillId="2" borderId="0" xfId="0" applyFill="1" applyProtection="1">
      <protection locked="0"/>
    </xf>
    <xf numFmtId="164" fontId="9" fillId="2" borderId="27" xfId="0" applyNumberFormat="1" applyFont="1" applyFill="1" applyBorder="1"/>
    <xf numFmtId="0" fontId="0" fillId="2" borderId="40" xfId="0" applyFill="1" applyBorder="1" applyProtection="1">
      <protection locked="0"/>
    </xf>
    <xf numFmtId="164" fontId="11" fillId="2" borderId="24" xfId="0" applyNumberFormat="1" applyFont="1" applyFill="1" applyBorder="1"/>
    <xf numFmtId="0" fontId="0" fillId="2" borderId="41" xfId="0" applyFill="1" applyBorder="1" applyProtection="1">
      <protection locked="0"/>
    </xf>
    <xf numFmtId="164" fontId="23" fillId="2" borderId="6" xfId="0" applyNumberFormat="1" applyFont="1" applyFill="1" applyBorder="1"/>
    <xf numFmtId="43" fontId="11" fillId="2" borderId="0" xfId="1" applyFont="1" applyFill="1" applyAlignment="1">
      <alignment horizontal="right" vertical="top"/>
    </xf>
    <xf numFmtId="43" fontId="11" fillId="2" borderId="0" xfId="1" applyFont="1" applyFill="1" applyAlignment="1">
      <alignment vertical="top"/>
    </xf>
    <xf numFmtId="43" fontId="11" fillId="2" borderId="0" xfId="1" applyFont="1" applyFill="1"/>
    <xf numFmtId="0" fontId="24" fillId="2" borderId="0" xfId="0" applyFont="1" applyFill="1"/>
    <xf numFmtId="0" fontId="25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 vertical="center"/>
    </xf>
    <xf numFmtId="166" fontId="11" fillId="2" borderId="0" xfId="1" applyNumberFormat="1" applyFont="1" applyFill="1" applyAlignment="1">
      <alignment horizontal="left"/>
    </xf>
    <xf numFmtId="0" fontId="24" fillId="2" borderId="0" xfId="0" applyFont="1" applyFill="1" applyAlignment="1">
      <alignment vertical="center"/>
    </xf>
    <xf numFmtId="0" fontId="22" fillId="2" borderId="0" xfId="0" applyFont="1" applyFill="1"/>
    <xf numFmtId="0" fontId="25" fillId="2" borderId="0" xfId="0" applyFont="1" applyFill="1"/>
    <xf numFmtId="0" fontId="24" fillId="2" borderId="41" xfId="0" applyFont="1" applyFill="1" applyBorder="1" applyProtection="1">
      <protection locked="0"/>
    </xf>
    <xf numFmtId="43" fontId="11" fillId="2" borderId="0" xfId="1" applyFont="1" applyFill="1" applyAlignment="1">
      <alignment horizontal="left" vertical="top"/>
    </xf>
    <xf numFmtId="49" fontId="24" fillId="2" borderId="0" xfId="0" applyNumberFormat="1" applyFont="1" applyFill="1" applyAlignment="1">
      <alignment horizontal="center"/>
    </xf>
    <xf numFmtId="0" fontId="26" fillId="2" borderId="0" xfId="0" applyFont="1" applyFill="1" applyAlignment="1">
      <alignment vertical="center"/>
    </xf>
    <xf numFmtId="0" fontId="26" fillId="2" borderId="0" xfId="0" applyFont="1" applyFill="1"/>
    <xf numFmtId="0" fontId="2" fillId="2" borderId="0" xfId="0" applyFont="1" applyFill="1"/>
    <xf numFmtId="0" fontId="27" fillId="2" borderId="0" xfId="2" applyFont="1" applyFill="1"/>
    <xf numFmtId="0" fontId="26" fillId="2" borderId="0" xfId="0" applyFont="1" applyFill="1" applyAlignment="1">
      <alignment horizontal="left"/>
    </xf>
    <xf numFmtId="0" fontId="28" fillId="2" borderId="0" xfId="0" applyFont="1" applyFill="1"/>
    <xf numFmtId="0" fontId="29" fillId="2" borderId="0" xfId="0" applyFont="1" applyFill="1" applyAlignment="1">
      <alignment horizontal="left"/>
    </xf>
    <xf numFmtId="2" fontId="9" fillId="2" borderId="11" xfId="1" applyNumberFormat="1" applyFont="1" applyFill="1" applyBorder="1" applyAlignment="1">
      <alignment horizontal="center" vertical="center"/>
    </xf>
    <xf numFmtId="2" fontId="12" fillId="2" borderId="11" xfId="1" applyNumberFormat="1" applyFont="1" applyFill="1" applyBorder="1" applyAlignment="1">
      <alignment horizontal="center" vertical="center"/>
    </xf>
    <xf numFmtId="2" fontId="9" fillId="2" borderId="14" xfId="1" applyNumberFormat="1" applyFont="1" applyFill="1" applyBorder="1" applyAlignment="1">
      <alignment horizontal="center" vertical="center"/>
    </xf>
    <xf numFmtId="2" fontId="12" fillId="2" borderId="14" xfId="1" applyNumberFormat="1" applyFont="1" applyFill="1" applyBorder="1" applyAlignment="1">
      <alignment horizontal="center" vertical="center"/>
    </xf>
    <xf numFmtId="2" fontId="9" fillId="2" borderId="20" xfId="1" applyNumberFormat="1" applyFont="1" applyFill="1" applyBorder="1" applyAlignment="1">
      <alignment horizontal="center" vertical="center"/>
    </xf>
    <xf numFmtId="2" fontId="12" fillId="2" borderId="20" xfId="1" applyNumberFormat="1" applyFont="1" applyFill="1" applyBorder="1" applyAlignment="1">
      <alignment horizontal="center" vertical="center"/>
    </xf>
    <xf numFmtId="2" fontId="9" fillId="2" borderId="22" xfId="1" applyNumberFormat="1" applyFont="1" applyFill="1" applyBorder="1" applyAlignment="1">
      <alignment horizontal="center" vertical="center"/>
    </xf>
    <xf numFmtId="2" fontId="12" fillId="2" borderId="22" xfId="1" applyNumberFormat="1" applyFont="1" applyFill="1" applyBorder="1" applyAlignment="1">
      <alignment horizontal="center" vertical="center"/>
    </xf>
    <xf numFmtId="2" fontId="9" fillId="2" borderId="26" xfId="1" applyNumberFormat="1" applyFont="1" applyFill="1" applyBorder="1" applyAlignment="1">
      <alignment horizontal="center" vertical="center"/>
    </xf>
    <xf numFmtId="2" fontId="12" fillId="2" borderId="26" xfId="1" applyNumberFormat="1" applyFont="1" applyFill="1" applyBorder="1" applyAlignment="1">
      <alignment horizontal="center" vertical="center"/>
    </xf>
    <xf numFmtId="2" fontId="9" fillId="2" borderId="17" xfId="1" applyNumberFormat="1" applyFont="1" applyFill="1" applyBorder="1" applyAlignment="1">
      <alignment horizontal="center" vertical="center"/>
    </xf>
    <xf numFmtId="2" fontId="12" fillId="2" borderId="17" xfId="1" applyNumberFormat="1" applyFont="1" applyFill="1" applyBorder="1" applyAlignment="1">
      <alignment horizontal="center" vertical="center"/>
    </xf>
    <xf numFmtId="0" fontId="9" fillId="2" borderId="20" xfId="0" quotePrefix="1" applyFont="1" applyFill="1" applyBorder="1" applyAlignment="1">
      <alignment horizontal="center" vertical="center"/>
    </xf>
    <xf numFmtId="2" fontId="12" fillId="2" borderId="20" xfId="1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2" fontId="8" fillId="2" borderId="30" xfId="0" applyNumberFormat="1" applyFont="1" applyFill="1" applyBorder="1" applyAlignment="1">
      <alignment horizontal="center"/>
    </xf>
    <xf numFmtId="0" fontId="9" fillId="2" borderId="28" xfId="0" quotePrefix="1" applyFont="1" applyFill="1" applyBorder="1" applyAlignment="1">
      <alignment horizontal="center" vertical="center"/>
    </xf>
    <xf numFmtId="2" fontId="8" fillId="2" borderId="44" xfId="0" applyNumberFormat="1" applyFont="1" applyFill="1" applyBorder="1" applyAlignment="1">
      <alignment horizontal="center"/>
    </xf>
    <xf numFmtId="164" fontId="0" fillId="2" borderId="45" xfId="0" applyNumberFormat="1" applyFill="1" applyBorder="1"/>
    <xf numFmtId="2" fontId="8" fillId="2" borderId="7" xfId="0" applyNumberFormat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9" fillId="2" borderId="0" xfId="0" quotePrefix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2" fontId="8" fillId="2" borderId="2" xfId="0" applyNumberFormat="1" applyFont="1" applyFill="1" applyBorder="1" applyAlignment="1">
      <alignment horizontal="center"/>
    </xf>
    <xf numFmtId="0" fontId="9" fillId="2" borderId="3" xfId="0" quotePrefix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43" fontId="11" fillId="2" borderId="0" xfId="1" applyFont="1" applyFill="1" applyAlignment="1">
      <alignment horizontal="right" vertical="top"/>
    </xf>
    <xf numFmtId="166" fontId="11" fillId="2" borderId="0" xfId="1" applyNumberFormat="1" applyFont="1" applyFill="1" applyAlignment="1">
      <alignment horizontal="left"/>
    </xf>
    <xf numFmtId="43" fontId="11" fillId="2" borderId="34" xfId="1" applyFont="1" applyFill="1" applyBorder="1" applyAlignment="1">
      <alignment horizontal="center"/>
    </xf>
    <xf numFmtId="43" fontId="11" fillId="2" borderId="35" xfId="1" applyFont="1" applyFill="1" applyBorder="1" applyAlignment="1">
      <alignment horizontal="center"/>
    </xf>
    <xf numFmtId="43" fontId="11" fillId="2" borderId="36" xfId="1" applyFont="1" applyFill="1" applyBorder="1" applyAlignment="1">
      <alignment horizontal="center"/>
    </xf>
    <xf numFmtId="43" fontId="11" fillId="2" borderId="37" xfId="1" applyFont="1" applyFill="1" applyBorder="1" applyAlignment="1">
      <alignment horizontal="center"/>
    </xf>
    <xf numFmtId="43" fontId="11" fillId="2" borderId="38" xfId="1" applyFont="1" applyFill="1" applyBorder="1" applyAlignment="1">
      <alignment horizontal="center"/>
    </xf>
    <xf numFmtId="43" fontId="11" fillId="2" borderId="39" xfId="1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49" fontId="23" fillId="2" borderId="0" xfId="0" applyNumberFormat="1" applyFont="1" applyFill="1" applyAlignment="1">
      <alignment horizont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/>
    </xf>
    <xf numFmtId="0" fontId="9" fillId="2" borderId="20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 wrapText="1"/>
    </xf>
    <xf numFmtId="43" fontId="32" fillId="2" borderId="2" xfId="1" applyFont="1" applyFill="1" applyBorder="1" applyAlignment="1">
      <alignment horizontal="center" vertical="top" wrapText="1"/>
    </xf>
    <xf numFmtId="43" fontId="32" fillId="2" borderId="3" xfId="1" applyFont="1" applyFill="1" applyBorder="1" applyAlignment="1">
      <alignment horizontal="center" vertical="top"/>
    </xf>
    <xf numFmtId="43" fontId="32" fillId="2" borderId="4" xfId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57</xdr:row>
      <xdr:rowOff>114300</xdr:rowOff>
    </xdr:from>
    <xdr:to>
      <xdr:col>2</xdr:col>
      <xdr:colOff>333375</xdr:colOff>
      <xdr:row>63</xdr:row>
      <xdr:rowOff>47625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8E9752D-35A8-4E2B-8490-BBB75D2B0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82"/>
        <a:stretch>
          <a:fillRect/>
        </a:stretch>
      </xdr:blipFill>
      <xdr:spPr bwMode="auto">
        <a:xfrm>
          <a:off x="142875" y="11744325"/>
          <a:ext cx="1238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28576</xdr:colOff>
      <xdr:row>7</xdr:row>
      <xdr:rowOff>38099</xdr:rowOff>
    </xdr:from>
    <xdr:to>
      <xdr:col>2</xdr:col>
      <xdr:colOff>619125</xdr:colOff>
      <xdr:row>8</xdr:row>
      <xdr:rowOff>216692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0F9E12-C443-4B5E-A874-F773A429D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6" y="1371599"/>
          <a:ext cx="1638299" cy="921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ocolat-vois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051C-BC9F-4D08-99A9-35F6446A1C7D}">
  <dimension ref="A8:L118"/>
  <sheetViews>
    <sheetView tabSelected="1" zoomScaleNormal="100" workbookViewId="0">
      <selection activeCell="C103" sqref="C103:I103"/>
    </sheetView>
  </sheetViews>
  <sheetFormatPr baseColWidth="10" defaultRowHeight="15" x14ac:dyDescent="0.25"/>
  <cols>
    <col min="1" max="1" width="8.140625" customWidth="1"/>
    <col min="2" max="2" width="7.5703125" customWidth="1"/>
    <col min="4" max="4" width="43.140625" customWidth="1"/>
    <col min="5" max="5" width="5.85546875" customWidth="1"/>
    <col min="6" max="6" width="6" customWidth="1"/>
    <col min="9" max="9" width="13.5703125" customWidth="1"/>
  </cols>
  <sheetData>
    <row r="8" spans="1:12" ht="58.5" customHeight="1" x14ac:dyDescent="0.25">
      <c r="A8" s="132"/>
      <c r="B8" s="141" t="s">
        <v>90</v>
      </c>
      <c r="C8" s="141"/>
      <c r="D8" s="141"/>
      <c r="E8" s="141"/>
      <c r="F8" s="141"/>
      <c r="G8" s="141"/>
      <c r="H8" s="141"/>
      <c r="I8" s="141"/>
      <c r="J8" s="141"/>
    </row>
    <row r="9" spans="1:12" ht="30.75" x14ac:dyDescent="0.25">
      <c r="A9" s="132"/>
      <c r="B9" s="133"/>
      <c r="C9" s="133"/>
      <c r="D9" s="197"/>
      <c r="E9" s="197"/>
      <c r="F9" s="197"/>
      <c r="G9" s="197"/>
      <c r="H9" s="197"/>
      <c r="I9" s="197"/>
      <c r="J9" s="133"/>
    </row>
    <row r="10" spans="1:12" ht="31.5" thickBot="1" x14ac:dyDescent="0.3">
      <c r="A10" s="132"/>
      <c r="B10" s="133"/>
      <c r="C10" s="133"/>
      <c r="D10" s="198"/>
      <c r="E10" s="198"/>
      <c r="F10" s="198"/>
      <c r="G10" s="198"/>
      <c r="H10" s="198"/>
      <c r="I10" s="198"/>
      <c r="J10" s="133"/>
    </row>
    <row r="11" spans="1:12" ht="33" customHeight="1" thickBot="1" x14ac:dyDescent="0.3">
      <c r="A11" s="2" t="s">
        <v>0</v>
      </c>
      <c r="B11" s="142" t="s">
        <v>1</v>
      </c>
      <c r="C11" s="143"/>
      <c r="D11" s="144"/>
      <c r="E11" s="3" t="s">
        <v>2</v>
      </c>
      <c r="F11" s="3" t="s">
        <v>3</v>
      </c>
      <c r="G11" s="3" t="s">
        <v>4</v>
      </c>
      <c r="H11" s="3" t="s">
        <v>5</v>
      </c>
      <c r="I11" s="3" t="s">
        <v>6</v>
      </c>
      <c r="J11" s="4" t="s">
        <v>7</v>
      </c>
      <c r="L11" s="114"/>
    </row>
    <row r="12" spans="1:12" ht="30" customHeight="1" thickBot="1" x14ac:dyDescent="0.3">
      <c r="A12" s="145" t="s">
        <v>8</v>
      </c>
      <c r="B12" s="146"/>
      <c r="C12" s="146"/>
      <c r="D12" s="146"/>
      <c r="E12" s="146"/>
      <c r="F12" s="146"/>
      <c r="G12" s="146"/>
      <c r="H12" s="146"/>
      <c r="I12" s="146"/>
      <c r="J12" s="147"/>
    </row>
    <row r="13" spans="1:12" ht="28.5" customHeight="1" thickBot="1" x14ac:dyDescent="0.3">
      <c r="A13" s="5"/>
      <c r="B13" s="6"/>
      <c r="C13" s="6"/>
      <c r="D13" s="6"/>
      <c r="E13" s="6"/>
      <c r="F13" s="6"/>
      <c r="G13" s="6"/>
      <c r="H13" s="6"/>
      <c r="I13" s="6"/>
      <c r="J13" s="7"/>
    </row>
    <row r="14" spans="1:12" x14ac:dyDescent="0.25">
      <c r="A14" s="8">
        <f>H14/0.18</f>
        <v>75</v>
      </c>
      <c r="B14" s="9">
        <v>60900</v>
      </c>
      <c r="C14" s="10" t="s">
        <v>9</v>
      </c>
      <c r="D14" s="10"/>
      <c r="E14" s="11">
        <v>1</v>
      </c>
      <c r="F14" s="12"/>
      <c r="G14" s="99">
        <v>12.8</v>
      </c>
      <c r="H14" s="100">
        <v>13.5</v>
      </c>
      <c r="I14" s="13"/>
      <c r="J14" s="14">
        <f>I14*H14</f>
        <v>0</v>
      </c>
    </row>
    <row r="15" spans="1:12" ht="15.75" thickBot="1" x14ac:dyDescent="0.3">
      <c r="A15" s="15">
        <f>H15/0.4</f>
        <v>37.999999999999993</v>
      </c>
      <c r="B15" s="16">
        <v>60934</v>
      </c>
      <c r="C15" s="148" t="s">
        <v>10</v>
      </c>
      <c r="D15" s="148"/>
      <c r="E15" s="17">
        <v>2</v>
      </c>
      <c r="F15" s="18"/>
      <c r="G15" s="101">
        <f>H15/1.055</f>
        <v>14.407582938388625</v>
      </c>
      <c r="H15" s="102">
        <v>15.2</v>
      </c>
      <c r="I15" s="19"/>
      <c r="J15" s="20">
        <f>I15*H15</f>
        <v>0</v>
      </c>
    </row>
    <row r="16" spans="1:12" ht="30" customHeight="1" thickBot="1" x14ac:dyDescent="0.3">
      <c r="A16" s="154" t="s">
        <v>28</v>
      </c>
      <c r="B16" s="155"/>
      <c r="C16" s="155"/>
      <c r="D16" s="155"/>
      <c r="E16" s="155"/>
      <c r="F16" s="155"/>
      <c r="G16" s="155"/>
      <c r="H16" s="155"/>
      <c r="I16" s="155"/>
      <c r="J16" s="156"/>
    </row>
    <row r="17" spans="1:10" x14ac:dyDescent="0.25">
      <c r="A17" s="8">
        <f>H17/0.25</f>
        <v>62</v>
      </c>
      <c r="B17" s="9">
        <v>60886</v>
      </c>
      <c r="C17" s="10" t="s">
        <v>89</v>
      </c>
      <c r="D17" s="10"/>
      <c r="E17" s="11">
        <v>3</v>
      </c>
      <c r="F17" s="43"/>
      <c r="G17" s="99">
        <f t="shared" ref="G17:G18" si="0">H17/1.055</f>
        <v>14.691943127962086</v>
      </c>
      <c r="H17" s="100">
        <v>15.5</v>
      </c>
      <c r="I17" s="13"/>
      <c r="J17" s="44">
        <f t="shared" ref="J17:J22" si="1">I17*H17</f>
        <v>0</v>
      </c>
    </row>
    <row r="18" spans="1:10" x14ac:dyDescent="0.25">
      <c r="A18" s="27">
        <f>H18/0.3</f>
        <v>55</v>
      </c>
      <c r="B18" s="111">
        <v>60889</v>
      </c>
      <c r="C18" s="115" t="s">
        <v>29</v>
      </c>
      <c r="D18" s="115"/>
      <c r="E18" s="30">
        <v>4</v>
      </c>
      <c r="F18" s="41"/>
      <c r="G18" s="103">
        <f t="shared" si="0"/>
        <v>15.639810426540285</v>
      </c>
      <c r="H18" s="112">
        <v>16.5</v>
      </c>
      <c r="I18" s="113"/>
      <c r="J18" s="20">
        <f t="shared" si="1"/>
        <v>0</v>
      </c>
    </row>
    <row r="19" spans="1:10" x14ac:dyDescent="0.25">
      <c r="A19" s="27">
        <f>H19/0.3</f>
        <v>55</v>
      </c>
      <c r="B19" s="111">
        <v>60888</v>
      </c>
      <c r="C19" s="115" t="s">
        <v>31</v>
      </c>
      <c r="D19" s="115"/>
      <c r="E19" s="30">
        <v>5</v>
      </c>
      <c r="F19" s="41"/>
      <c r="G19" s="103">
        <f t="shared" ref="G19" si="2">H19/1.055</f>
        <v>15.639810426540285</v>
      </c>
      <c r="H19" s="112">
        <v>16.5</v>
      </c>
      <c r="I19" s="113"/>
      <c r="J19" s="20">
        <f>I19*H19</f>
        <v>0</v>
      </c>
    </row>
    <row r="20" spans="1:10" x14ac:dyDescent="0.25">
      <c r="A20" s="27">
        <f>H20/0.25</f>
        <v>67.599999999999994</v>
      </c>
      <c r="B20" s="111">
        <v>60287</v>
      </c>
      <c r="C20" s="115" t="s">
        <v>32</v>
      </c>
      <c r="D20" s="115"/>
      <c r="E20" s="30">
        <v>6</v>
      </c>
      <c r="F20" s="41"/>
      <c r="G20" s="103">
        <f>H20/1.055</f>
        <v>16.018957345971565</v>
      </c>
      <c r="H20" s="112">
        <v>16.899999999999999</v>
      </c>
      <c r="I20" s="113"/>
      <c r="J20" s="20">
        <f>I20*H20</f>
        <v>0</v>
      </c>
    </row>
    <row r="21" spans="1:10" x14ac:dyDescent="0.25">
      <c r="A21" s="27">
        <f>H21/0.2</f>
        <v>69.5</v>
      </c>
      <c r="B21" s="111">
        <v>60925</v>
      </c>
      <c r="C21" s="115" t="s">
        <v>30</v>
      </c>
      <c r="D21" s="115"/>
      <c r="E21" s="30">
        <v>7</v>
      </c>
      <c r="F21" s="41"/>
      <c r="G21" s="103">
        <f>H21/1.055</f>
        <v>13.175355450236967</v>
      </c>
      <c r="H21" s="112">
        <v>13.9</v>
      </c>
      <c r="I21" s="113"/>
      <c r="J21" s="20">
        <f t="shared" si="1"/>
        <v>0</v>
      </c>
    </row>
    <row r="22" spans="1:10" ht="15.75" thickBot="1" x14ac:dyDescent="0.3">
      <c r="A22" s="15">
        <f>H22/0.2</f>
        <v>69.5</v>
      </c>
      <c r="B22" s="16">
        <v>60924</v>
      </c>
      <c r="C22" s="116" t="s">
        <v>33</v>
      </c>
      <c r="D22" s="116"/>
      <c r="E22" s="17">
        <v>8</v>
      </c>
      <c r="F22" s="45"/>
      <c r="G22" s="101">
        <f t="shared" ref="G22" si="3">H22/1.055</f>
        <v>13.175355450236967</v>
      </c>
      <c r="H22" s="102">
        <v>13.9</v>
      </c>
      <c r="I22" s="19"/>
      <c r="J22" s="46">
        <f t="shared" si="1"/>
        <v>0</v>
      </c>
    </row>
    <row r="23" spans="1:10" ht="30" customHeight="1" thickBot="1" x14ac:dyDescent="0.3">
      <c r="A23" s="149" t="s">
        <v>11</v>
      </c>
      <c r="B23" s="150"/>
      <c r="C23" s="150"/>
      <c r="D23" s="150"/>
      <c r="E23" s="150"/>
      <c r="F23" s="150"/>
      <c r="G23" s="150"/>
      <c r="H23" s="150"/>
      <c r="I23" s="150"/>
      <c r="J23" s="151"/>
    </row>
    <row r="24" spans="1:10" x14ac:dyDescent="0.25">
      <c r="A24" s="27">
        <f>H24/0.25</f>
        <v>64.400000000000006</v>
      </c>
      <c r="B24" s="33">
        <v>60135</v>
      </c>
      <c r="C24" s="29" t="s">
        <v>12</v>
      </c>
      <c r="D24" s="29"/>
      <c r="E24" s="30">
        <v>9</v>
      </c>
      <c r="F24" s="34" t="s">
        <v>13</v>
      </c>
      <c r="G24" s="103">
        <f t="shared" ref="G24:G35" si="4">H24/1.055</f>
        <v>15.260663507109006</v>
      </c>
      <c r="H24" s="104">
        <v>16.100000000000001</v>
      </c>
      <c r="I24" s="32"/>
      <c r="J24" s="20">
        <f>I24*H24</f>
        <v>0</v>
      </c>
    </row>
    <row r="25" spans="1:10" x14ac:dyDescent="0.25">
      <c r="A25" s="27">
        <f>H25/0.45</f>
        <v>61.999999999999993</v>
      </c>
      <c r="B25" s="28">
        <v>60137</v>
      </c>
      <c r="C25" s="29" t="s">
        <v>14</v>
      </c>
      <c r="D25" s="29"/>
      <c r="E25" s="30">
        <v>10</v>
      </c>
      <c r="F25" s="35" t="s">
        <v>13</v>
      </c>
      <c r="G25" s="103">
        <f t="shared" si="4"/>
        <v>26.445497630331754</v>
      </c>
      <c r="H25" s="104">
        <v>27.9</v>
      </c>
      <c r="I25" s="32"/>
      <c r="J25" s="20">
        <f t="shared" ref="J25:J40" si="5">I25*H25</f>
        <v>0</v>
      </c>
    </row>
    <row r="26" spans="1:10" x14ac:dyDescent="0.25">
      <c r="A26" s="27">
        <f>H26/0.7</f>
        <v>56.285714285714285</v>
      </c>
      <c r="B26" s="28">
        <v>60138</v>
      </c>
      <c r="C26" s="29" t="s">
        <v>15</v>
      </c>
      <c r="D26" s="29"/>
      <c r="E26" s="30">
        <v>11</v>
      </c>
      <c r="F26" s="35" t="s">
        <v>13</v>
      </c>
      <c r="G26" s="103">
        <f t="shared" si="4"/>
        <v>37.345971563981045</v>
      </c>
      <c r="H26" s="104">
        <v>39.4</v>
      </c>
      <c r="I26" s="32"/>
      <c r="J26" s="20">
        <f t="shared" si="5"/>
        <v>0</v>
      </c>
    </row>
    <row r="27" spans="1:10" x14ac:dyDescent="0.25">
      <c r="A27" s="27">
        <f>H27/0.45</f>
        <v>61.999999999999993</v>
      </c>
      <c r="B27" s="28">
        <v>60114</v>
      </c>
      <c r="C27" s="29" t="s">
        <v>16</v>
      </c>
      <c r="D27" s="29"/>
      <c r="E27" s="30">
        <v>12</v>
      </c>
      <c r="F27" s="35" t="s">
        <v>13</v>
      </c>
      <c r="G27" s="103">
        <f t="shared" si="4"/>
        <v>26.445497630331754</v>
      </c>
      <c r="H27" s="104">
        <v>27.9</v>
      </c>
      <c r="I27" s="32"/>
      <c r="J27" s="20">
        <f t="shared" si="5"/>
        <v>0</v>
      </c>
    </row>
    <row r="28" spans="1:10" x14ac:dyDescent="0.25">
      <c r="A28" s="27">
        <f>H28/0.45</f>
        <v>61.999999999999993</v>
      </c>
      <c r="B28" s="28">
        <v>60115</v>
      </c>
      <c r="C28" s="29" t="s">
        <v>17</v>
      </c>
      <c r="D28" s="29"/>
      <c r="E28" s="30">
        <v>13</v>
      </c>
      <c r="F28" s="35" t="s">
        <v>13</v>
      </c>
      <c r="G28" s="103">
        <f t="shared" si="4"/>
        <v>26.445497630331754</v>
      </c>
      <c r="H28" s="104">
        <v>27.9</v>
      </c>
      <c r="I28" s="32"/>
      <c r="J28" s="20">
        <f t="shared" si="5"/>
        <v>0</v>
      </c>
    </row>
    <row r="29" spans="1:10" x14ac:dyDescent="0.25">
      <c r="A29" s="36">
        <f>H29/0.45</f>
        <v>48.666666666666664</v>
      </c>
      <c r="B29" s="37">
        <v>60112</v>
      </c>
      <c r="C29" s="38" t="s">
        <v>18</v>
      </c>
      <c r="D29" s="38"/>
      <c r="E29" s="39">
        <v>14</v>
      </c>
      <c r="F29" s="40" t="s">
        <v>13</v>
      </c>
      <c r="G29" s="105">
        <f>H29/1.055</f>
        <v>20.75829383886256</v>
      </c>
      <c r="H29" s="106">
        <v>21.9</v>
      </c>
      <c r="I29" s="32"/>
      <c r="J29" s="20">
        <f t="shared" si="5"/>
        <v>0</v>
      </c>
    </row>
    <row r="30" spans="1:10" x14ac:dyDescent="0.25">
      <c r="A30" s="27">
        <f>H30/0.45</f>
        <v>61.999999999999993</v>
      </c>
      <c r="B30" s="28">
        <v>60113</v>
      </c>
      <c r="C30" s="29" t="s">
        <v>19</v>
      </c>
      <c r="D30" s="29"/>
      <c r="E30" s="30">
        <v>15</v>
      </c>
      <c r="F30" s="35" t="s">
        <v>13</v>
      </c>
      <c r="G30" s="103">
        <f t="shared" si="4"/>
        <v>26.445497630331754</v>
      </c>
      <c r="H30" s="104">
        <v>27.9</v>
      </c>
      <c r="I30" s="32"/>
      <c r="J30" s="20">
        <f t="shared" si="5"/>
        <v>0</v>
      </c>
    </row>
    <row r="31" spans="1:10" x14ac:dyDescent="0.25">
      <c r="A31" s="27">
        <f>H31/0.45</f>
        <v>66.444444444444443</v>
      </c>
      <c r="B31" s="28">
        <v>60089</v>
      </c>
      <c r="C31" s="29" t="s">
        <v>20</v>
      </c>
      <c r="D31" s="29"/>
      <c r="E31" s="30">
        <v>16</v>
      </c>
      <c r="F31" s="35" t="s">
        <v>13</v>
      </c>
      <c r="G31" s="103">
        <f>H31/1.055</f>
        <v>28.341232227488153</v>
      </c>
      <c r="H31" s="104">
        <v>29.9</v>
      </c>
      <c r="I31" s="32"/>
      <c r="J31" s="20">
        <f t="shared" si="5"/>
        <v>0</v>
      </c>
    </row>
    <row r="32" spans="1:10" x14ac:dyDescent="0.25">
      <c r="A32" s="27">
        <f>H32/0.25</f>
        <v>79.599999999999994</v>
      </c>
      <c r="B32" s="28">
        <v>60093</v>
      </c>
      <c r="C32" s="29" t="s">
        <v>21</v>
      </c>
      <c r="D32" s="29"/>
      <c r="E32" s="30">
        <v>17</v>
      </c>
      <c r="F32" s="41"/>
      <c r="G32" s="103">
        <f t="shared" si="4"/>
        <v>18.862559241706162</v>
      </c>
      <c r="H32" s="104">
        <v>19.899999999999999</v>
      </c>
      <c r="I32" s="32"/>
      <c r="J32" s="20">
        <f t="shared" si="5"/>
        <v>0</v>
      </c>
    </row>
    <row r="33" spans="1:10" x14ac:dyDescent="0.25">
      <c r="A33" s="27">
        <f>H33/0.25</f>
        <v>79.599999999999994</v>
      </c>
      <c r="B33" s="28">
        <v>60092</v>
      </c>
      <c r="C33" s="29" t="s">
        <v>22</v>
      </c>
      <c r="D33" s="29"/>
      <c r="E33" s="30">
        <v>18</v>
      </c>
      <c r="F33" s="31"/>
      <c r="G33" s="103">
        <f t="shared" si="4"/>
        <v>18.862559241706162</v>
      </c>
      <c r="H33" s="104">
        <v>19.899999999999999</v>
      </c>
      <c r="I33" s="32"/>
      <c r="J33" s="20">
        <f t="shared" si="5"/>
        <v>0</v>
      </c>
    </row>
    <row r="34" spans="1:10" x14ac:dyDescent="0.25">
      <c r="A34" s="27">
        <f>H34/0.25</f>
        <v>76.48</v>
      </c>
      <c r="B34" s="28">
        <v>60094</v>
      </c>
      <c r="C34" s="29" t="s">
        <v>23</v>
      </c>
      <c r="D34" s="29"/>
      <c r="E34" s="30">
        <v>19</v>
      </c>
      <c r="F34" s="31"/>
      <c r="G34" s="103">
        <f t="shared" si="4"/>
        <v>18.123222748815166</v>
      </c>
      <c r="H34" s="104">
        <v>19.12</v>
      </c>
      <c r="I34" s="32"/>
      <c r="J34" s="20">
        <f t="shared" si="5"/>
        <v>0</v>
      </c>
    </row>
    <row r="35" spans="1:10" x14ac:dyDescent="0.25">
      <c r="A35" s="27">
        <f>H35/0.25</f>
        <v>76.48</v>
      </c>
      <c r="B35" s="28">
        <v>60095</v>
      </c>
      <c r="C35" s="29" t="s">
        <v>24</v>
      </c>
      <c r="D35" s="29"/>
      <c r="E35" s="30">
        <v>20</v>
      </c>
      <c r="F35" s="31"/>
      <c r="G35" s="103">
        <f t="shared" si="4"/>
        <v>18.123222748815166</v>
      </c>
      <c r="H35" s="104">
        <v>19.12</v>
      </c>
      <c r="I35" s="32"/>
      <c r="J35" s="20">
        <f t="shared" si="5"/>
        <v>0</v>
      </c>
    </row>
    <row r="36" spans="1:10" x14ac:dyDescent="0.25">
      <c r="A36" s="27">
        <f>H36/0.31</f>
        <v>77.096774193548384</v>
      </c>
      <c r="B36" s="28">
        <v>60106</v>
      </c>
      <c r="C36" s="29" t="s">
        <v>25</v>
      </c>
      <c r="D36" s="29"/>
      <c r="E36" s="30">
        <v>21</v>
      </c>
      <c r="F36" s="42"/>
      <c r="G36" s="103">
        <v>22.65</v>
      </c>
      <c r="H36" s="104">
        <v>23.9</v>
      </c>
      <c r="I36" s="32"/>
      <c r="J36" s="20">
        <f t="shared" si="5"/>
        <v>0</v>
      </c>
    </row>
    <row r="37" spans="1:10" x14ac:dyDescent="0.25">
      <c r="A37" s="27">
        <f>H37/0.44</f>
        <v>76.13636363636364</v>
      </c>
      <c r="B37" s="28">
        <v>60876</v>
      </c>
      <c r="C37" s="29" t="s">
        <v>26</v>
      </c>
      <c r="D37" s="29"/>
      <c r="E37" s="30"/>
      <c r="F37" s="35" t="s">
        <v>13</v>
      </c>
      <c r="G37" s="103">
        <f>H37/1.055</f>
        <v>31.753554502369671</v>
      </c>
      <c r="H37" s="104">
        <v>33.5</v>
      </c>
      <c r="I37" s="32"/>
      <c r="J37" s="20">
        <f t="shared" si="5"/>
        <v>0</v>
      </c>
    </row>
    <row r="38" spans="1:10" x14ac:dyDescent="0.25">
      <c r="A38" s="27">
        <f>H38/0.68</f>
        <v>73.382352941176464</v>
      </c>
      <c r="B38" s="28">
        <v>60877</v>
      </c>
      <c r="C38" s="29" t="s">
        <v>96</v>
      </c>
      <c r="D38" s="29"/>
      <c r="E38" s="30"/>
      <c r="F38" s="35" t="s">
        <v>13</v>
      </c>
      <c r="G38" s="103">
        <f>H38/1.055</f>
        <v>47.298578199052137</v>
      </c>
      <c r="H38" s="104">
        <v>49.9</v>
      </c>
      <c r="I38" s="32"/>
      <c r="J38" s="20">
        <f t="shared" si="5"/>
        <v>0</v>
      </c>
    </row>
    <row r="39" spans="1:10" x14ac:dyDescent="0.25">
      <c r="A39" s="27">
        <f>H39/0.9</f>
        <v>73.222222222222229</v>
      </c>
      <c r="B39" s="111">
        <v>60955</v>
      </c>
      <c r="C39" s="152" t="s">
        <v>94</v>
      </c>
      <c r="D39" s="153"/>
      <c r="E39" s="30" t="s">
        <v>95</v>
      </c>
      <c r="F39" s="35" t="s">
        <v>13</v>
      </c>
      <c r="G39" s="105">
        <f>H39/1.055</f>
        <v>62.46445497630333</v>
      </c>
      <c r="H39" s="106">
        <v>65.900000000000006</v>
      </c>
      <c r="I39" s="113"/>
      <c r="J39" s="20">
        <f t="shared" si="5"/>
        <v>0</v>
      </c>
    </row>
    <row r="40" spans="1:10" ht="15.75" thickBot="1" x14ac:dyDescent="0.3">
      <c r="A40" s="27">
        <f>H40/2.25</f>
        <v>74.666666666666671</v>
      </c>
      <c r="B40" s="28">
        <v>60531</v>
      </c>
      <c r="C40" s="29" t="s">
        <v>27</v>
      </c>
      <c r="D40" s="29"/>
      <c r="E40" s="30">
        <v>22</v>
      </c>
      <c r="F40" s="42"/>
      <c r="G40" s="101">
        <v>159.24</v>
      </c>
      <c r="H40" s="102">
        <v>168</v>
      </c>
      <c r="I40" s="32"/>
      <c r="J40" s="20">
        <f t="shared" si="5"/>
        <v>0</v>
      </c>
    </row>
    <row r="41" spans="1:10" ht="30" customHeight="1" thickBot="1" x14ac:dyDescent="0.3">
      <c r="A41" s="157" t="s">
        <v>34</v>
      </c>
      <c r="B41" s="158"/>
      <c r="C41" s="158"/>
      <c r="D41" s="158"/>
      <c r="E41" s="158"/>
      <c r="F41" s="158"/>
      <c r="G41" s="158"/>
      <c r="H41" s="158"/>
      <c r="I41" s="158"/>
      <c r="J41" s="159"/>
    </row>
    <row r="42" spans="1:10" x14ac:dyDescent="0.25">
      <c r="A42" s="47">
        <f>H42/1.5</f>
        <v>48.6</v>
      </c>
      <c r="B42" s="48">
        <v>70053</v>
      </c>
      <c r="C42" s="49" t="s">
        <v>35</v>
      </c>
      <c r="D42" s="49"/>
      <c r="E42" s="50">
        <v>23</v>
      </c>
      <c r="F42" s="51"/>
      <c r="G42" s="107">
        <v>69.099999999999994</v>
      </c>
      <c r="H42" s="108">
        <v>72.900000000000006</v>
      </c>
      <c r="I42" s="52"/>
      <c r="J42" s="44">
        <f>I42*H42</f>
        <v>0</v>
      </c>
    </row>
    <row r="43" spans="1:10" x14ac:dyDescent="0.25">
      <c r="A43" s="36">
        <f>H43/1</f>
        <v>44.9</v>
      </c>
      <c r="B43" s="53">
        <v>70004</v>
      </c>
      <c r="C43" s="38" t="s">
        <v>36</v>
      </c>
      <c r="D43" s="38"/>
      <c r="E43" s="39">
        <v>24</v>
      </c>
      <c r="F43" s="54"/>
      <c r="G43" s="105">
        <f>H43/1.055</f>
        <v>42.559241706161139</v>
      </c>
      <c r="H43" s="106">
        <v>44.9</v>
      </c>
      <c r="I43" s="55"/>
      <c r="J43" s="20">
        <f>I43*H43</f>
        <v>0</v>
      </c>
    </row>
    <row r="44" spans="1:10" x14ac:dyDescent="0.25">
      <c r="A44" s="27">
        <f>H44/1</f>
        <v>44.9</v>
      </c>
      <c r="B44" s="56">
        <v>70003</v>
      </c>
      <c r="C44" s="29" t="s">
        <v>37</v>
      </c>
      <c r="D44" s="29"/>
      <c r="E44" s="30">
        <v>25</v>
      </c>
      <c r="F44" s="41"/>
      <c r="G44" s="103">
        <f>H44/1.055</f>
        <v>42.559241706161139</v>
      </c>
      <c r="H44" s="104">
        <v>44.9</v>
      </c>
      <c r="I44" s="32"/>
      <c r="J44" s="20">
        <f>I44*H44</f>
        <v>0</v>
      </c>
    </row>
    <row r="45" spans="1:10" ht="15.75" thickBot="1" x14ac:dyDescent="0.3">
      <c r="A45" s="27">
        <f>H45/1</f>
        <v>44.9</v>
      </c>
      <c r="B45" s="56">
        <v>70001</v>
      </c>
      <c r="C45" s="29" t="s">
        <v>38</v>
      </c>
      <c r="D45" s="29"/>
      <c r="E45" s="30">
        <v>26</v>
      </c>
      <c r="F45" s="41"/>
      <c r="G45" s="103">
        <f>H45/1.055</f>
        <v>42.559241706161139</v>
      </c>
      <c r="H45" s="104">
        <v>44.9</v>
      </c>
      <c r="I45" s="32"/>
      <c r="J45" s="46">
        <f>I45*H45</f>
        <v>0</v>
      </c>
    </row>
    <row r="46" spans="1:10" ht="22.5" customHeight="1" thickBot="1" x14ac:dyDescent="0.3">
      <c r="A46" s="160" t="s">
        <v>50</v>
      </c>
      <c r="B46" s="161"/>
      <c r="C46" s="161"/>
      <c r="D46" s="161"/>
      <c r="E46" s="161"/>
      <c r="F46" s="161"/>
      <c r="G46" s="161"/>
      <c r="H46" s="161"/>
      <c r="I46" s="161"/>
      <c r="J46" s="162"/>
    </row>
    <row r="47" spans="1:10" ht="15" customHeight="1" thickBot="1" x14ac:dyDescent="0.3">
      <c r="A47" s="163" t="s">
        <v>51</v>
      </c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x14ac:dyDescent="0.25">
      <c r="A48" s="60">
        <f>H48/2.25</f>
        <v>74.62222222222222</v>
      </c>
      <c r="B48" s="61">
        <v>60941</v>
      </c>
      <c r="C48" s="166" t="s">
        <v>52</v>
      </c>
      <c r="D48" s="166"/>
      <c r="E48" s="62">
        <v>27</v>
      </c>
      <c r="F48" s="63"/>
      <c r="G48" s="99">
        <v>159.15</v>
      </c>
      <c r="H48" s="100">
        <v>167.9</v>
      </c>
      <c r="I48" s="64"/>
      <c r="J48" s="44">
        <f>I48*H48</f>
        <v>0</v>
      </c>
    </row>
    <row r="49" spans="1:10" x14ac:dyDescent="0.25">
      <c r="A49" s="27">
        <f>H49/0.35</f>
        <v>56.000000000000007</v>
      </c>
      <c r="B49" s="111">
        <v>60534</v>
      </c>
      <c r="C49" s="167" t="s">
        <v>53</v>
      </c>
      <c r="D49" s="167"/>
      <c r="E49" s="30">
        <v>28</v>
      </c>
      <c r="F49" s="41"/>
      <c r="G49" s="103">
        <f>H49/1.055</f>
        <v>18.578199052132703</v>
      </c>
      <c r="H49" s="112">
        <v>19.600000000000001</v>
      </c>
      <c r="I49" s="113"/>
      <c r="J49" s="20">
        <f>I49*H49</f>
        <v>0</v>
      </c>
    </row>
    <row r="50" spans="1:10" x14ac:dyDescent="0.25">
      <c r="A50" s="27">
        <f>H50/0.24</f>
        <v>100</v>
      </c>
      <c r="B50" s="111">
        <v>60011</v>
      </c>
      <c r="C50" s="135" t="s">
        <v>54</v>
      </c>
      <c r="D50" s="135"/>
      <c r="E50" s="30">
        <v>29</v>
      </c>
      <c r="F50" s="35" t="s">
        <v>13</v>
      </c>
      <c r="G50" s="103">
        <f>H50/1.055</f>
        <v>22.748815165876778</v>
      </c>
      <c r="H50" s="112">
        <v>24</v>
      </c>
      <c r="I50" s="113"/>
      <c r="J50" s="20">
        <f>I50*H50</f>
        <v>0</v>
      </c>
    </row>
    <row r="51" spans="1:10" ht="15.75" thickBot="1" x14ac:dyDescent="0.3">
      <c r="A51" s="15">
        <f>H51/0.38</f>
        <v>88.421052631578945</v>
      </c>
      <c r="B51" s="16">
        <v>60012</v>
      </c>
      <c r="C51" s="136" t="s">
        <v>55</v>
      </c>
      <c r="D51" s="136"/>
      <c r="E51" s="17"/>
      <c r="F51" s="65" t="s">
        <v>13</v>
      </c>
      <c r="G51" s="101">
        <f>H51/1.055</f>
        <v>31.84834123222749</v>
      </c>
      <c r="H51" s="102">
        <v>33.6</v>
      </c>
      <c r="I51" s="19"/>
      <c r="J51" s="46">
        <f>I51*H51</f>
        <v>0</v>
      </c>
    </row>
    <row r="52" spans="1:10" ht="15" customHeight="1" thickBot="1" x14ac:dyDescent="0.3">
      <c r="A52" s="137" t="s">
        <v>56</v>
      </c>
      <c r="B52" s="138"/>
      <c r="C52" s="138"/>
      <c r="D52" s="138"/>
      <c r="E52" s="138"/>
      <c r="F52" s="138"/>
      <c r="G52" s="138"/>
      <c r="H52" s="138"/>
      <c r="I52" s="138"/>
      <c r="J52" s="139"/>
    </row>
    <row r="53" spans="1:10" x14ac:dyDescent="0.25">
      <c r="A53" s="8">
        <f>H53/0.2</f>
        <v>64</v>
      </c>
      <c r="B53" s="9">
        <v>110025</v>
      </c>
      <c r="C53" s="140" t="s">
        <v>57</v>
      </c>
      <c r="D53" s="140"/>
      <c r="E53" s="30">
        <v>30</v>
      </c>
      <c r="F53" s="31"/>
      <c r="G53" s="103">
        <f>H53/1.055</f>
        <v>12.132701421800949</v>
      </c>
      <c r="H53" s="112">
        <v>12.8</v>
      </c>
      <c r="I53" s="113"/>
      <c r="J53" s="20">
        <f>I53*H53</f>
        <v>0</v>
      </c>
    </row>
    <row r="54" spans="1:10" x14ac:dyDescent="0.25">
      <c r="A54" s="21">
        <f>H54/0.31</f>
        <v>56.451612903225808</v>
      </c>
      <c r="B54" s="22">
        <v>110026</v>
      </c>
      <c r="C54" s="182" t="s">
        <v>58</v>
      </c>
      <c r="D54" s="182"/>
      <c r="E54" s="30"/>
      <c r="F54" s="66"/>
      <c r="G54" s="103">
        <f>H54/1.055</f>
        <v>16.587677725118485</v>
      </c>
      <c r="H54" s="112">
        <v>17.5</v>
      </c>
      <c r="I54" s="113"/>
      <c r="J54" s="20">
        <f>I54*H54</f>
        <v>0</v>
      </c>
    </row>
    <row r="55" spans="1:10" x14ac:dyDescent="0.25">
      <c r="A55" s="27">
        <f>H55/0.24</f>
        <v>73.333333333333343</v>
      </c>
      <c r="B55" s="111">
        <v>110030</v>
      </c>
      <c r="C55" s="167" t="s">
        <v>59</v>
      </c>
      <c r="D55" s="167"/>
      <c r="E55" s="30">
        <v>31</v>
      </c>
      <c r="F55" s="67"/>
      <c r="G55" s="103">
        <f>H55/1.055</f>
        <v>16.682464454976305</v>
      </c>
      <c r="H55" s="112">
        <v>17.600000000000001</v>
      </c>
      <c r="I55" s="113"/>
      <c r="J55" s="20">
        <f>I55*H55</f>
        <v>0</v>
      </c>
    </row>
    <row r="56" spans="1:10" x14ac:dyDescent="0.25">
      <c r="A56" s="36">
        <f>H56/0.37</f>
        <v>60.270270270270274</v>
      </c>
      <c r="B56" s="37">
        <v>110031</v>
      </c>
      <c r="C56" s="183" t="s">
        <v>60</v>
      </c>
      <c r="D56" s="183"/>
      <c r="E56" s="39"/>
      <c r="F56" s="67"/>
      <c r="G56" s="105">
        <f>H56/1.055</f>
        <v>21.137440758293842</v>
      </c>
      <c r="H56" s="106">
        <v>22.3</v>
      </c>
      <c r="I56" s="55"/>
      <c r="J56" s="20">
        <f>I56*H56</f>
        <v>0</v>
      </c>
    </row>
    <row r="57" spans="1:10" ht="15.75" thickBot="1" x14ac:dyDescent="0.3">
      <c r="A57" s="15">
        <f>H57/2.25</f>
        <v>74.62222222222222</v>
      </c>
      <c r="B57" s="16">
        <v>60942</v>
      </c>
      <c r="C57" s="184" t="s">
        <v>61</v>
      </c>
      <c r="D57" s="184"/>
      <c r="E57" s="17">
        <v>32</v>
      </c>
      <c r="F57" s="68"/>
      <c r="G57" s="101">
        <v>159.15</v>
      </c>
      <c r="H57" s="102">
        <v>167.9</v>
      </c>
      <c r="I57" s="19"/>
      <c r="J57" s="46">
        <f>I57*H57</f>
        <v>0</v>
      </c>
    </row>
    <row r="58" spans="1:10" x14ac:dyDescent="0.25">
      <c r="A58" s="121"/>
      <c r="B58" s="122"/>
      <c r="C58" s="123"/>
      <c r="D58" s="185" t="s">
        <v>48</v>
      </c>
      <c r="E58" s="185"/>
      <c r="F58" s="185"/>
      <c r="G58" s="185"/>
      <c r="H58" s="185"/>
      <c r="I58" s="185"/>
      <c r="J58" s="186"/>
    </row>
    <row r="59" spans="1:10" x14ac:dyDescent="0.25">
      <c r="A59" s="119"/>
      <c r="B59" s="124"/>
      <c r="C59" s="125"/>
      <c r="D59" s="187"/>
      <c r="E59" s="187"/>
      <c r="F59" s="187"/>
      <c r="G59" s="187"/>
      <c r="H59" s="187"/>
      <c r="I59" s="187"/>
      <c r="J59" s="188"/>
    </row>
    <row r="60" spans="1:10" x14ac:dyDescent="0.25">
      <c r="A60" s="119"/>
      <c r="B60" s="124"/>
      <c r="C60" s="125"/>
      <c r="D60" s="187"/>
      <c r="E60" s="187"/>
      <c r="F60" s="187"/>
      <c r="G60" s="187"/>
      <c r="H60" s="187"/>
      <c r="I60" s="187"/>
      <c r="J60" s="188"/>
    </row>
    <row r="61" spans="1:10" x14ac:dyDescent="0.25">
      <c r="A61" s="119"/>
      <c r="B61" s="124"/>
      <c r="C61" s="125"/>
      <c r="D61" s="187"/>
      <c r="E61" s="187"/>
      <c r="F61" s="187"/>
      <c r="G61" s="187"/>
      <c r="H61" s="187"/>
      <c r="I61" s="187"/>
      <c r="J61" s="188"/>
    </row>
    <row r="62" spans="1:10" x14ac:dyDescent="0.25">
      <c r="A62" s="119"/>
      <c r="B62" s="124"/>
      <c r="C62" s="125"/>
      <c r="D62" s="187"/>
      <c r="E62" s="187"/>
      <c r="F62" s="187"/>
      <c r="G62" s="187"/>
      <c r="H62" s="187"/>
      <c r="I62" s="187"/>
      <c r="J62" s="188"/>
    </row>
    <row r="63" spans="1:10" x14ac:dyDescent="0.25">
      <c r="A63" s="119"/>
      <c r="B63" s="124"/>
      <c r="C63" s="125"/>
      <c r="D63" s="187"/>
      <c r="E63" s="187"/>
      <c r="F63" s="187"/>
      <c r="G63" s="187"/>
      <c r="H63" s="187"/>
      <c r="I63" s="187"/>
      <c r="J63" s="188"/>
    </row>
    <row r="64" spans="1:10" ht="15.75" thickBot="1" x14ac:dyDescent="0.3">
      <c r="A64" s="117"/>
      <c r="B64" s="118"/>
      <c r="C64" s="126"/>
      <c r="D64" s="189"/>
      <c r="E64" s="189"/>
      <c r="F64" s="189"/>
      <c r="G64" s="189"/>
      <c r="H64" s="189"/>
      <c r="I64" s="189"/>
      <c r="J64" s="190"/>
    </row>
    <row r="65" spans="1:10" ht="36.75" thickBot="1" x14ac:dyDescent="0.3">
      <c r="A65" s="127"/>
      <c r="B65" s="128"/>
      <c r="C65" s="129"/>
      <c r="D65" s="130"/>
      <c r="E65" s="130"/>
      <c r="F65" s="130"/>
      <c r="G65" s="130"/>
      <c r="H65" s="130"/>
      <c r="I65" s="130"/>
      <c r="J65" s="131"/>
    </row>
    <row r="66" spans="1:10" ht="33" customHeight="1" thickBot="1" x14ac:dyDescent="0.3">
      <c r="A66" s="2" t="s">
        <v>0</v>
      </c>
      <c r="B66" s="142" t="s">
        <v>49</v>
      </c>
      <c r="C66" s="143"/>
      <c r="D66" s="144"/>
      <c r="E66" s="3" t="s">
        <v>2</v>
      </c>
      <c r="F66" s="3" t="s">
        <v>3</v>
      </c>
      <c r="G66" s="3" t="s">
        <v>4</v>
      </c>
      <c r="H66" s="3" t="s">
        <v>5</v>
      </c>
      <c r="I66" s="3" t="s">
        <v>6</v>
      </c>
      <c r="J66" s="4" t="s">
        <v>7</v>
      </c>
    </row>
    <row r="67" spans="1:10" ht="15" customHeight="1" thickBot="1" x14ac:dyDescent="0.3">
      <c r="A67" s="137" t="s">
        <v>62</v>
      </c>
      <c r="B67" s="138"/>
      <c r="C67" s="138"/>
      <c r="D67" s="138"/>
      <c r="E67" s="138"/>
      <c r="F67" s="138"/>
      <c r="G67" s="138"/>
      <c r="H67" s="138"/>
      <c r="I67" s="138"/>
      <c r="J67" s="139"/>
    </row>
    <row r="68" spans="1:10" x14ac:dyDescent="0.25">
      <c r="A68" s="27">
        <f>H68/0.25</f>
        <v>50.8</v>
      </c>
      <c r="B68" s="111">
        <v>60944</v>
      </c>
      <c r="C68" s="115" t="s">
        <v>63</v>
      </c>
      <c r="D68" s="115"/>
      <c r="E68" s="30">
        <v>33</v>
      </c>
      <c r="F68" s="41"/>
      <c r="G68" s="103">
        <f>H68/1.2</f>
        <v>10.583333333333334</v>
      </c>
      <c r="H68" s="112">
        <v>12.7</v>
      </c>
      <c r="I68" s="113"/>
      <c r="J68" s="20">
        <f>I68*H68</f>
        <v>0</v>
      </c>
    </row>
    <row r="69" spans="1:10" x14ac:dyDescent="0.25">
      <c r="A69" s="47">
        <f>H69/2.25</f>
        <v>84.88</v>
      </c>
      <c r="B69" s="58">
        <v>60943</v>
      </c>
      <c r="C69" s="49" t="s">
        <v>64</v>
      </c>
      <c r="D69" s="49"/>
      <c r="E69" s="50">
        <v>34</v>
      </c>
      <c r="F69" s="51"/>
      <c r="G69" s="109">
        <v>159.15</v>
      </c>
      <c r="H69" s="110">
        <v>190.98</v>
      </c>
      <c r="I69" s="52"/>
      <c r="J69" s="20">
        <f t="shared" ref="J69:J75" si="6">I69*H69</f>
        <v>0</v>
      </c>
    </row>
    <row r="70" spans="1:10" x14ac:dyDescent="0.25">
      <c r="A70" s="27">
        <f>H70/0.28</f>
        <v>79.642857142857139</v>
      </c>
      <c r="B70" s="111">
        <v>60901</v>
      </c>
      <c r="C70" s="181" t="s">
        <v>65</v>
      </c>
      <c r="D70" s="181"/>
      <c r="E70" s="30">
        <v>35</v>
      </c>
      <c r="F70" s="31"/>
      <c r="G70" s="103">
        <f t="shared" ref="G70:G75" si="7">H70/1.055</f>
        <v>21.137440758293842</v>
      </c>
      <c r="H70" s="112">
        <v>22.3</v>
      </c>
      <c r="I70" s="113"/>
      <c r="J70" s="20">
        <f t="shared" si="6"/>
        <v>0</v>
      </c>
    </row>
    <row r="71" spans="1:10" x14ac:dyDescent="0.25">
      <c r="A71" s="27">
        <f>H71/0.28</f>
        <v>79.642857142857139</v>
      </c>
      <c r="B71" s="111">
        <v>60304</v>
      </c>
      <c r="C71" s="115" t="s">
        <v>66</v>
      </c>
      <c r="D71" s="115"/>
      <c r="E71" s="30">
        <v>36</v>
      </c>
      <c r="F71" s="41"/>
      <c r="G71" s="103">
        <f t="shared" si="7"/>
        <v>21.137440758293842</v>
      </c>
      <c r="H71" s="112">
        <v>22.3</v>
      </c>
      <c r="I71" s="113"/>
      <c r="J71" s="20">
        <f t="shared" si="6"/>
        <v>0</v>
      </c>
    </row>
    <row r="72" spans="1:10" x14ac:dyDescent="0.25">
      <c r="A72" s="27">
        <f>H72/0.42</f>
        <v>80.714285714285708</v>
      </c>
      <c r="B72" s="111">
        <v>60072</v>
      </c>
      <c r="C72" s="115" t="s">
        <v>67</v>
      </c>
      <c r="D72" s="115"/>
      <c r="E72" s="30">
        <v>37</v>
      </c>
      <c r="F72" s="42"/>
      <c r="G72" s="103">
        <f t="shared" si="7"/>
        <v>32.132701421800945</v>
      </c>
      <c r="H72" s="112">
        <v>33.9</v>
      </c>
      <c r="I72" s="113"/>
      <c r="J72" s="20">
        <f t="shared" si="6"/>
        <v>0</v>
      </c>
    </row>
    <row r="73" spans="1:10" x14ac:dyDescent="0.25">
      <c r="A73" s="21">
        <f>H73/0.23</f>
        <v>69.565217391304344</v>
      </c>
      <c r="B73" s="22">
        <v>60945</v>
      </c>
      <c r="C73" s="23" t="s">
        <v>68</v>
      </c>
      <c r="D73" s="23"/>
      <c r="E73" s="24">
        <v>38</v>
      </c>
      <c r="F73" s="25"/>
      <c r="G73" s="109">
        <f t="shared" si="7"/>
        <v>15.165876777251185</v>
      </c>
      <c r="H73" s="110">
        <v>16</v>
      </c>
      <c r="I73" s="26"/>
      <c r="J73" s="20">
        <f t="shared" si="6"/>
        <v>0</v>
      </c>
    </row>
    <row r="74" spans="1:10" x14ac:dyDescent="0.25">
      <c r="A74" s="27">
        <f>H74/0.31</f>
        <v>66.774193548387089</v>
      </c>
      <c r="B74" s="111">
        <v>60946</v>
      </c>
      <c r="C74" s="115" t="s">
        <v>69</v>
      </c>
      <c r="D74" s="115"/>
      <c r="E74" s="30"/>
      <c r="F74" s="42"/>
      <c r="G74" s="103">
        <f t="shared" si="7"/>
        <v>19.620853080568722</v>
      </c>
      <c r="H74" s="112">
        <v>20.7</v>
      </c>
      <c r="I74" s="113"/>
      <c r="J74" s="20">
        <f t="shared" si="6"/>
        <v>0</v>
      </c>
    </row>
    <row r="75" spans="1:10" ht="15.75" thickBot="1" x14ac:dyDescent="0.3">
      <c r="A75" s="15">
        <f>H75/0.475</f>
        <v>67.15789473684211</v>
      </c>
      <c r="B75" s="16">
        <v>60947</v>
      </c>
      <c r="C75" s="116" t="s">
        <v>70</v>
      </c>
      <c r="D75" s="38"/>
      <c r="E75" s="39"/>
      <c r="F75" s="67"/>
      <c r="G75" s="105">
        <f t="shared" si="7"/>
        <v>30.236966824644551</v>
      </c>
      <c r="H75" s="106">
        <v>31.9</v>
      </c>
      <c r="I75" s="55"/>
      <c r="J75" s="120">
        <f t="shared" si="6"/>
        <v>0</v>
      </c>
    </row>
    <row r="76" spans="1:10" ht="30" customHeight="1" thickBot="1" x14ac:dyDescent="0.3">
      <c r="A76" s="157" t="s">
        <v>44</v>
      </c>
      <c r="B76" s="158"/>
      <c r="C76" s="158"/>
      <c r="D76" s="158"/>
      <c r="E76" s="158"/>
      <c r="F76" s="158"/>
      <c r="G76" s="158"/>
      <c r="H76" s="158"/>
      <c r="I76" s="158"/>
      <c r="J76" s="159"/>
    </row>
    <row r="77" spans="1:10" x14ac:dyDescent="0.25">
      <c r="A77" s="47">
        <f>H77/0.75</f>
        <v>15.866666666666667</v>
      </c>
      <c r="B77" s="58">
        <v>10096</v>
      </c>
      <c r="C77" s="193" t="s">
        <v>45</v>
      </c>
      <c r="D77" s="193"/>
      <c r="E77" s="50">
        <v>39</v>
      </c>
      <c r="F77" s="51"/>
      <c r="G77" s="107">
        <f>H77/1.055</f>
        <v>11.279620853080569</v>
      </c>
      <c r="H77" s="108">
        <v>11.9</v>
      </c>
      <c r="I77" s="52"/>
      <c r="J77" s="59">
        <f>I77*H77</f>
        <v>0</v>
      </c>
    </row>
    <row r="78" spans="1:10" x14ac:dyDescent="0.25">
      <c r="A78" s="27"/>
      <c r="B78" s="56">
        <v>10098</v>
      </c>
      <c r="C78" s="181" t="s">
        <v>46</v>
      </c>
      <c r="D78" s="181"/>
      <c r="E78" s="30">
        <v>40</v>
      </c>
      <c r="F78" s="41"/>
      <c r="G78" s="103">
        <f>H78/1.055</f>
        <v>8.4360189573459721</v>
      </c>
      <c r="H78" s="112">
        <v>8.9</v>
      </c>
      <c r="I78" s="113"/>
      <c r="J78" s="20">
        <f>I78*H78</f>
        <v>0</v>
      </c>
    </row>
    <row r="79" spans="1:10" ht="15.75" thickBot="1" x14ac:dyDescent="0.3">
      <c r="A79" s="15">
        <f>H79/0.45</f>
        <v>48.666666666666664</v>
      </c>
      <c r="B79" s="16">
        <v>60066</v>
      </c>
      <c r="C79" s="184" t="s">
        <v>47</v>
      </c>
      <c r="D79" s="184"/>
      <c r="E79" s="17">
        <v>41</v>
      </c>
      <c r="F79" s="45"/>
      <c r="G79" s="101">
        <f>H79/1.055</f>
        <v>20.75829383886256</v>
      </c>
      <c r="H79" s="102">
        <v>21.9</v>
      </c>
      <c r="I79" s="19"/>
      <c r="J79" s="46">
        <f>I79*H79</f>
        <v>0</v>
      </c>
    </row>
    <row r="80" spans="1:10" ht="30" customHeight="1" x14ac:dyDescent="0.25">
      <c r="A80" s="154" t="s">
        <v>39</v>
      </c>
      <c r="B80" s="155"/>
      <c r="C80" s="155"/>
      <c r="D80" s="155"/>
      <c r="E80" s="155"/>
      <c r="F80" s="155"/>
      <c r="G80" s="155"/>
      <c r="H80" s="155"/>
      <c r="I80" s="155"/>
      <c r="J80" s="156"/>
    </row>
    <row r="81" spans="1:10" x14ac:dyDescent="0.25">
      <c r="A81" s="36">
        <f>H81/1.1</f>
        <v>38.999999999999993</v>
      </c>
      <c r="B81" s="53">
        <v>50080</v>
      </c>
      <c r="C81" s="192" t="s">
        <v>43</v>
      </c>
      <c r="D81" s="192"/>
      <c r="E81" s="39">
        <v>42</v>
      </c>
      <c r="F81" s="54"/>
      <c r="G81" s="105">
        <f>H81/1.2</f>
        <v>35.75</v>
      </c>
      <c r="H81" s="106">
        <v>42.9</v>
      </c>
      <c r="I81" s="55"/>
      <c r="J81" s="120">
        <f>I81*H81</f>
        <v>0</v>
      </c>
    </row>
    <row r="82" spans="1:10" x14ac:dyDescent="0.25">
      <c r="A82" s="27">
        <f>H82/0.9</f>
        <v>53.555555555555557</v>
      </c>
      <c r="B82" s="56">
        <v>50110</v>
      </c>
      <c r="C82" s="181" t="s">
        <v>41</v>
      </c>
      <c r="D82" s="181"/>
      <c r="E82" s="30">
        <v>43</v>
      </c>
      <c r="F82" s="41"/>
      <c r="G82" s="103">
        <f>H82/1.055</f>
        <v>45.687203791469202</v>
      </c>
      <c r="H82" s="112">
        <v>48.2</v>
      </c>
      <c r="I82" s="113"/>
      <c r="J82" s="20">
        <f>I82*H82</f>
        <v>0</v>
      </c>
    </row>
    <row r="83" spans="1:10" x14ac:dyDescent="0.25">
      <c r="A83" s="27">
        <f>H83/0.9</f>
        <v>53.555555555555557</v>
      </c>
      <c r="B83" s="56">
        <v>110017</v>
      </c>
      <c r="C83" s="181" t="s">
        <v>40</v>
      </c>
      <c r="D83" s="181"/>
      <c r="E83" s="30">
        <v>44</v>
      </c>
      <c r="F83" s="41"/>
      <c r="G83" s="103">
        <f>H83/1.055</f>
        <v>45.687203791469202</v>
      </c>
      <c r="H83" s="112">
        <v>48.2</v>
      </c>
      <c r="I83" s="113"/>
      <c r="J83" s="20">
        <f>I83*H83</f>
        <v>0</v>
      </c>
    </row>
    <row r="84" spans="1:10" x14ac:dyDescent="0.25">
      <c r="A84" s="27">
        <f>H84/0.73</f>
        <v>59.506849315068493</v>
      </c>
      <c r="B84" s="56">
        <v>50045</v>
      </c>
      <c r="C84" s="191" t="s">
        <v>91</v>
      </c>
      <c r="D84" s="191"/>
      <c r="E84" s="57">
        <v>45</v>
      </c>
      <c r="F84" s="41"/>
      <c r="G84" s="103">
        <f>H84/1.055</f>
        <v>41.175355450236964</v>
      </c>
      <c r="H84" s="112">
        <v>43.44</v>
      </c>
      <c r="I84" s="113"/>
      <c r="J84" s="20">
        <f>I84*H84</f>
        <v>0</v>
      </c>
    </row>
    <row r="85" spans="1:10" ht="15.75" thickBot="1" x14ac:dyDescent="0.3">
      <c r="A85" s="27">
        <f>H85/0.73</f>
        <v>65.61643835616438</v>
      </c>
      <c r="B85" s="56">
        <v>50046</v>
      </c>
      <c r="C85" s="181" t="s">
        <v>42</v>
      </c>
      <c r="D85" s="181"/>
      <c r="E85" s="30">
        <v>46</v>
      </c>
      <c r="F85" s="41"/>
      <c r="G85" s="103">
        <f>H85/1.055</f>
        <v>45.402843601895739</v>
      </c>
      <c r="H85" s="112">
        <v>47.9</v>
      </c>
      <c r="I85" s="113"/>
      <c r="J85" s="20">
        <f>I85*H85</f>
        <v>0</v>
      </c>
    </row>
    <row r="86" spans="1:10" x14ac:dyDescent="0.25">
      <c r="A86" s="1"/>
      <c r="B86" s="1"/>
      <c r="C86" s="69" t="s">
        <v>71</v>
      </c>
      <c r="D86" s="70"/>
      <c r="E86" s="1"/>
      <c r="F86" s="1"/>
      <c r="G86" s="170" t="s">
        <v>72</v>
      </c>
      <c r="H86" s="171"/>
      <c r="I86" s="172"/>
      <c r="J86" s="71">
        <f>SUM(J14:J57)</f>
        <v>0</v>
      </c>
    </row>
    <row r="87" spans="1:10" ht="15.75" thickBot="1" x14ac:dyDescent="0.3">
      <c r="A87" s="72"/>
      <c r="B87" s="1"/>
      <c r="C87" s="69" t="s">
        <v>73</v>
      </c>
      <c r="D87" s="73"/>
      <c r="E87" s="1"/>
      <c r="F87" s="1"/>
      <c r="G87" s="173"/>
      <c r="H87" s="174"/>
      <c r="I87" s="175"/>
      <c r="J87" s="74"/>
    </row>
    <row r="88" spans="1:10" ht="15.75" thickBot="1" x14ac:dyDescent="0.3">
      <c r="A88" s="1"/>
      <c r="B88" s="1"/>
      <c r="C88" s="69" t="s">
        <v>74</v>
      </c>
      <c r="D88" s="75"/>
      <c r="E88" s="1"/>
      <c r="F88" s="1"/>
      <c r="G88" s="170" t="s">
        <v>75</v>
      </c>
      <c r="H88" s="171"/>
      <c r="I88" s="172"/>
      <c r="J88" s="76">
        <f>SUM(J68:J85)</f>
        <v>0</v>
      </c>
    </row>
    <row r="89" spans="1:10" ht="32.25" customHeight="1" thickBot="1" x14ac:dyDescent="0.3">
      <c r="A89" s="1"/>
      <c r="B89" s="1"/>
      <c r="C89" s="69" t="s">
        <v>76</v>
      </c>
      <c r="D89" s="77"/>
      <c r="E89" s="1"/>
      <c r="F89" s="1"/>
      <c r="G89" s="194" t="s">
        <v>99</v>
      </c>
      <c r="H89" s="195"/>
      <c r="I89" s="196"/>
      <c r="J89" s="78">
        <f>J88+J86-(J86+J88*5/100)</f>
        <v>0</v>
      </c>
    </row>
    <row r="90" spans="1:10" x14ac:dyDescent="0.25">
      <c r="A90" s="1"/>
      <c r="B90" s="1"/>
      <c r="C90" s="69" t="s">
        <v>77</v>
      </c>
      <c r="D90" s="77"/>
      <c r="E90" s="1"/>
      <c r="F90" s="79"/>
      <c r="G90" s="80"/>
      <c r="H90" s="81"/>
      <c r="I90" s="1"/>
      <c r="J90" s="1"/>
    </row>
    <row r="91" spans="1:10" x14ac:dyDescent="0.25">
      <c r="A91" s="1"/>
      <c r="B91" s="1"/>
      <c r="C91" s="69" t="s">
        <v>78</v>
      </c>
      <c r="D91" s="77"/>
      <c r="E91" s="82"/>
      <c r="F91" s="168" t="s">
        <v>79</v>
      </c>
      <c r="G91" s="168"/>
      <c r="H91" s="169"/>
      <c r="I91" s="169"/>
      <c r="J91" s="169"/>
    </row>
    <row r="92" spans="1:10" x14ac:dyDescent="0.25">
      <c r="A92" s="1"/>
      <c r="B92" s="83"/>
      <c r="C92" s="83"/>
      <c r="D92" s="77"/>
      <c r="E92" s="82"/>
      <c r="F92" s="84"/>
      <c r="G92" s="84"/>
      <c r="H92" s="85"/>
      <c r="I92" s="85"/>
      <c r="J92" s="85"/>
    </row>
    <row r="93" spans="1:10" x14ac:dyDescent="0.25">
      <c r="A93" s="1"/>
      <c r="B93" s="83"/>
      <c r="C93" s="83"/>
      <c r="D93" s="73"/>
      <c r="E93" s="82"/>
      <c r="F93" s="84"/>
      <c r="G93" s="86"/>
      <c r="H93" s="85"/>
      <c r="I93" s="85"/>
      <c r="J93" s="85"/>
    </row>
    <row r="94" spans="1:10" x14ac:dyDescent="0.25">
      <c r="A94" s="1"/>
      <c r="B94" s="87" t="s">
        <v>80</v>
      </c>
      <c r="C94" s="88"/>
      <c r="D94" s="89"/>
      <c r="E94" s="1"/>
      <c r="F94" s="1"/>
      <c r="G94" s="1"/>
      <c r="H94" s="90"/>
      <c r="I94" s="90"/>
      <c r="J94" s="1"/>
    </row>
    <row r="95" spans="1:10" x14ac:dyDescent="0.25">
      <c r="A95" s="1"/>
      <c r="B95" s="1"/>
      <c r="C95" s="83"/>
      <c r="D95" s="89"/>
      <c r="E95" s="91"/>
      <c r="F95" s="91"/>
      <c r="G95" s="91"/>
      <c r="H95" s="90"/>
      <c r="I95" s="90"/>
      <c r="J95" s="1"/>
    </row>
    <row r="96" spans="1:10" x14ac:dyDescent="0.25">
      <c r="A96" s="1"/>
      <c r="B96" s="1"/>
      <c r="C96" s="1"/>
      <c r="D96" s="89"/>
      <c r="E96" s="1"/>
      <c r="F96" s="1"/>
      <c r="G96" s="1"/>
      <c r="H96" s="92"/>
      <c r="I96" s="1"/>
      <c r="J96" s="1"/>
    </row>
    <row r="97" spans="1:10" x14ac:dyDescent="0.25">
      <c r="A97" s="1"/>
      <c r="B97" s="87" t="s">
        <v>81</v>
      </c>
      <c r="C97" s="1"/>
      <c r="D97" s="89"/>
      <c r="E97" s="178" t="s">
        <v>93</v>
      </c>
      <c r="F97" s="178"/>
      <c r="G97" s="178"/>
      <c r="H97" s="92"/>
      <c r="I97" s="1"/>
      <c r="J97" s="1"/>
    </row>
    <row r="98" spans="1:10" x14ac:dyDescent="0.25">
      <c r="A98" s="1"/>
      <c r="B98" s="1"/>
      <c r="C98" s="1"/>
      <c r="D98" s="1"/>
      <c r="E98" s="1"/>
      <c r="F98" s="1"/>
      <c r="G98" s="1"/>
      <c r="H98" s="92"/>
      <c r="I98" s="93"/>
      <c r="J98" s="93"/>
    </row>
    <row r="99" spans="1:10" x14ac:dyDescent="0.25">
      <c r="A99" s="1"/>
      <c r="B99" s="1"/>
      <c r="C99" s="94" t="s">
        <v>82</v>
      </c>
      <c r="D99" s="94"/>
      <c r="E99" s="1"/>
      <c r="F99" s="1"/>
      <c r="G99" s="1"/>
      <c r="H99" s="92"/>
      <c r="I99" s="93"/>
      <c r="J99" s="93"/>
    </row>
    <row r="100" spans="1:10" x14ac:dyDescent="0.25">
      <c r="A100" s="1"/>
      <c r="B100" s="1"/>
      <c r="C100" s="95" t="s">
        <v>98</v>
      </c>
      <c r="D100" s="94"/>
      <c r="E100" s="1"/>
      <c r="F100" s="1"/>
      <c r="G100" s="1"/>
      <c r="H100" s="92"/>
      <c r="I100" s="93"/>
      <c r="J100" s="93"/>
    </row>
    <row r="101" spans="1:10" x14ac:dyDescent="0.25">
      <c r="A101" s="1"/>
      <c r="B101" s="1"/>
      <c r="C101" s="179" t="s">
        <v>92</v>
      </c>
      <c r="D101" s="179"/>
      <c r="E101" s="179"/>
      <c r="F101" s="179"/>
      <c r="G101" s="179"/>
      <c r="H101" s="93"/>
      <c r="I101" s="93"/>
      <c r="J101" s="93"/>
    </row>
    <row r="102" spans="1:10" x14ac:dyDescent="0.25">
      <c r="A102" s="1"/>
      <c r="B102" s="1"/>
      <c r="C102" s="180" t="s">
        <v>83</v>
      </c>
      <c r="D102" s="180"/>
      <c r="E102" s="180"/>
      <c r="F102" s="180"/>
      <c r="G102" s="180"/>
      <c r="H102" s="96"/>
      <c r="I102" s="96"/>
      <c r="J102" s="96"/>
    </row>
    <row r="103" spans="1:10" x14ac:dyDescent="0.25">
      <c r="A103" s="97"/>
      <c r="B103" s="97"/>
      <c r="C103" s="180" t="s">
        <v>84</v>
      </c>
      <c r="D103" s="180"/>
      <c r="E103" s="180"/>
      <c r="F103" s="180"/>
      <c r="G103" s="180"/>
      <c r="H103" s="180"/>
      <c r="I103" s="180"/>
      <c r="J103" s="97"/>
    </row>
    <row r="104" spans="1:10" x14ac:dyDescent="0.25">
      <c r="A104" s="97"/>
      <c r="B104" s="97"/>
      <c r="C104" s="180" t="s">
        <v>85</v>
      </c>
      <c r="D104" s="180"/>
      <c r="E104" s="180"/>
      <c r="F104" s="180"/>
      <c r="G104" s="180"/>
      <c r="H104" s="180"/>
      <c r="I104" s="180"/>
      <c r="J104" s="180"/>
    </row>
    <row r="105" spans="1:10" x14ac:dyDescent="0.25">
      <c r="A105" s="1"/>
      <c r="B105" s="1"/>
      <c r="C105" s="94" t="s">
        <v>100</v>
      </c>
      <c r="D105" s="1"/>
      <c r="E105" s="1"/>
      <c r="F105" s="1"/>
      <c r="G105" s="1"/>
      <c r="H105" s="1"/>
      <c r="I105" s="1"/>
      <c r="J105" s="1"/>
    </row>
    <row r="106" spans="1:10" x14ac:dyDescent="0.25">
      <c r="A106" s="1"/>
      <c r="B106" s="1"/>
      <c r="C106" s="94" t="s">
        <v>101</v>
      </c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5">
      <c r="A108" s="176" t="s">
        <v>86</v>
      </c>
      <c r="B108" s="176"/>
      <c r="C108" s="176"/>
      <c r="D108" s="176"/>
      <c r="E108" s="176"/>
      <c r="F108" s="176"/>
      <c r="G108" s="176"/>
      <c r="H108" s="176"/>
      <c r="I108" s="176"/>
      <c r="J108" s="176"/>
    </row>
    <row r="109" spans="1:10" x14ac:dyDescent="0.25">
      <c r="A109" s="97" t="s">
        <v>87</v>
      </c>
      <c r="B109" s="1"/>
      <c r="C109" s="1"/>
      <c r="D109" s="177" t="s">
        <v>97</v>
      </c>
      <c r="E109" s="177"/>
      <c r="F109" s="177"/>
      <c r="G109" s="1"/>
      <c r="H109" s="1"/>
      <c r="I109" s="98" t="s">
        <v>88</v>
      </c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8" spans="4:4" ht="50.25" customHeight="1" x14ac:dyDescent="0.25">
      <c r="D118" s="134"/>
    </row>
  </sheetData>
  <sheetProtection algorithmName="SHA-512" hashValue="naIXmxXKmiYPFUj1u5jJCXYT00E/Md8GQ5ec5UrEU0D2x0GJm3VabPYVdlHJdWhJGw+dkCbfYXhCsKpMh4PEjQ==" saltValue="umpdwEnPIT3dXn0fUeFlSQ==" spinCount="100000" sheet="1" objects="1" scenarios="1"/>
  <mergeCells count="48">
    <mergeCell ref="D9:I10"/>
    <mergeCell ref="C85:D85"/>
    <mergeCell ref="C84:D84"/>
    <mergeCell ref="C81:D81"/>
    <mergeCell ref="A76:J76"/>
    <mergeCell ref="C77:D77"/>
    <mergeCell ref="C78:D78"/>
    <mergeCell ref="C79:D79"/>
    <mergeCell ref="A80:J80"/>
    <mergeCell ref="C83:D83"/>
    <mergeCell ref="C82:D82"/>
    <mergeCell ref="A67:J67"/>
    <mergeCell ref="C70:D70"/>
    <mergeCell ref="C54:D54"/>
    <mergeCell ref="C55:D55"/>
    <mergeCell ref="C56:D56"/>
    <mergeCell ref="C57:D57"/>
    <mergeCell ref="D58:J64"/>
    <mergeCell ref="B66:D66"/>
    <mergeCell ref="A108:J108"/>
    <mergeCell ref="D109:F109"/>
    <mergeCell ref="E97:G97"/>
    <mergeCell ref="C101:G101"/>
    <mergeCell ref="C102:G102"/>
    <mergeCell ref="C103:I103"/>
    <mergeCell ref="C104:J104"/>
    <mergeCell ref="F91:G91"/>
    <mergeCell ref="H91:J91"/>
    <mergeCell ref="G86:I86"/>
    <mergeCell ref="G87:I87"/>
    <mergeCell ref="G88:I88"/>
    <mergeCell ref="G89:I89"/>
    <mergeCell ref="C50:D50"/>
    <mergeCell ref="C51:D51"/>
    <mergeCell ref="A52:J52"/>
    <mergeCell ref="C53:D53"/>
    <mergeCell ref="B8:J8"/>
    <mergeCell ref="B11:D11"/>
    <mergeCell ref="A12:J12"/>
    <mergeCell ref="C15:D15"/>
    <mergeCell ref="A23:J23"/>
    <mergeCell ref="C39:D39"/>
    <mergeCell ref="A16:J16"/>
    <mergeCell ref="A41:J41"/>
    <mergeCell ref="A46:J46"/>
    <mergeCell ref="A47:J47"/>
    <mergeCell ref="C48:D48"/>
    <mergeCell ref="C49:D49"/>
  </mergeCells>
  <hyperlinks>
    <hyperlink ref="C100" r:id="rId1" display="www.chocolat-voisin.com" xr:uid="{B1467D83-A467-4872-858F-FFF5647DADDB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2"/>
  <rowBreaks count="1" manualBreakCount="1">
    <brk id="5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GRENIER</dc:creator>
  <cp:lastModifiedBy>Samantha GAILLARD</cp:lastModifiedBy>
  <cp:lastPrinted>2020-10-22T15:00:54Z</cp:lastPrinted>
  <dcterms:created xsi:type="dcterms:W3CDTF">2019-09-02T13:32:26Z</dcterms:created>
  <dcterms:modified xsi:type="dcterms:W3CDTF">2020-10-22T15:37:39Z</dcterms:modified>
</cp:coreProperties>
</file>