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8455" windowHeight="12270"/>
  </bookViews>
  <sheets>
    <sheet name="Feuil1 (2)" sheetId="2" r:id="rId1"/>
    <sheet name="Feuil1" sheetId="1" r:id="rId2"/>
  </sheets>
  <calcPr calcId="124519"/>
</workbook>
</file>

<file path=xl/calcChain.xml><?xml version="1.0" encoding="utf-8"?>
<calcChain xmlns="http://schemas.openxmlformats.org/spreadsheetml/2006/main">
  <c r="D14" i="2"/>
  <c r="D12"/>
  <c r="D10"/>
  <c r="D8"/>
  <c r="D6"/>
  <c r="C14"/>
  <c r="G24" i="1"/>
  <c r="G23"/>
  <c r="E26"/>
  <c r="H28"/>
  <c r="D30"/>
  <c r="D29"/>
  <c r="D28"/>
  <c r="D8"/>
  <c r="E8" s="1"/>
  <c r="G9"/>
  <c r="G8"/>
  <c r="I9"/>
  <c r="I10" s="1"/>
  <c r="I11" s="1"/>
  <c r="I8"/>
  <c r="H8"/>
  <c r="H6"/>
  <c r="D12"/>
  <c r="E12" s="1"/>
  <c r="D10"/>
  <c r="E10" s="1"/>
  <c r="D6"/>
  <c r="E6" s="1"/>
  <c r="C14"/>
  <c r="E14" l="1"/>
  <c r="E16" s="1"/>
  <c r="D16" i="2" l="1"/>
  <c r="D18" s="1"/>
  <c r="E18" i="1"/>
  <c r="D14"/>
</calcChain>
</file>

<file path=xl/sharedStrings.xml><?xml version="1.0" encoding="utf-8"?>
<sst xmlns="http://schemas.openxmlformats.org/spreadsheetml/2006/main" count="24" uniqueCount="15">
  <si>
    <t>EXERCICE</t>
  </si>
  <si>
    <t>MONTANT CA HT</t>
  </si>
  <si>
    <t>CL EN DH</t>
  </si>
  <si>
    <t>TAUX CL EN %</t>
  </si>
  <si>
    <t>TOTAL GENERAL</t>
  </si>
  <si>
    <t>CALCUL CONTRIBUTION LIBERATOIRE DES PROMOTEURS IMMOBILIERS</t>
  </si>
  <si>
    <r>
      <t xml:space="preserve">Du </t>
    </r>
    <r>
      <rPr>
        <sz val="11"/>
        <color theme="1"/>
        <rFont val="Tahoma"/>
        <family val="2"/>
      </rPr>
      <t>01-01-</t>
    </r>
    <r>
      <rPr>
        <b/>
        <sz val="11"/>
        <color theme="1"/>
        <rFont val="Tahoma"/>
        <family val="2"/>
      </rPr>
      <t xml:space="preserve">2015 Au </t>
    </r>
    <r>
      <rPr>
        <sz val="11"/>
        <color theme="1"/>
        <rFont val="Tahoma"/>
        <family val="2"/>
      </rPr>
      <t>31-12-</t>
    </r>
    <r>
      <rPr>
        <b/>
        <sz val="11"/>
        <color theme="1"/>
        <rFont val="Tahoma"/>
        <family val="2"/>
      </rPr>
      <t>2015</t>
    </r>
  </si>
  <si>
    <r>
      <t xml:space="preserve">Du </t>
    </r>
    <r>
      <rPr>
        <sz val="11"/>
        <color theme="1"/>
        <rFont val="Tahoma"/>
        <family val="2"/>
      </rPr>
      <t>01-01-</t>
    </r>
    <r>
      <rPr>
        <b/>
        <sz val="11"/>
        <color theme="1"/>
        <rFont val="Tahoma"/>
        <family val="2"/>
      </rPr>
      <t xml:space="preserve">2016 Au </t>
    </r>
    <r>
      <rPr>
        <sz val="11"/>
        <color theme="1"/>
        <rFont val="Tahoma"/>
        <family val="2"/>
      </rPr>
      <t>31-12-</t>
    </r>
    <r>
      <rPr>
        <b/>
        <sz val="11"/>
        <color theme="1"/>
        <rFont val="Tahoma"/>
        <family val="2"/>
      </rPr>
      <t>2016</t>
    </r>
  </si>
  <si>
    <r>
      <t xml:space="preserve">Du </t>
    </r>
    <r>
      <rPr>
        <sz val="11"/>
        <color theme="1"/>
        <rFont val="Tahoma"/>
        <family val="2"/>
      </rPr>
      <t>01-01-</t>
    </r>
    <r>
      <rPr>
        <b/>
        <sz val="11"/>
        <color theme="1"/>
        <rFont val="Tahoma"/>
        <family val="2"/>
      </rPr>
      <t xml:space="preserve">2017 Au </t>
    </r>
    <r>
      <rPr>
        <sz val="11"/>
        <color theme="1"/>
        <rFont val="Tahoma"/>
        <family val="2"/>
      </rPr>
      <t>31-12-</t>
    </r>
    <r>
      <rPr>
        <b/>
        <sz val="11"/>
        <color theme="1"/>
        <rFont val="Tahoma"/>
        <family val="2"/>
      </rPr>
      <t>2017</t>
    </r>
  </si>
  <si>
    <r>
      <t xml:space="preserve">Du </t>
    </r>
    <r>
      <rPr>
        <sz val="11"/>
        <color theme="1"/>
        <rFont val="Tahoma"/>
        <family val="2"/>
      </rPr>
      <t>01-01-</t>
    </r>
    <r>
      <rPr>
        <b/>
        <sz val="11"/>
        <color theme="1"/>
        <rFont val="Tahoma"/>
        <family val="2"/>
      </rPr>
      <t xml:space="preserve">2018 Au </t>
    </r>
    <r>
      <rPr>
        <sz val="11"/>
        <color theme="1"/>
        <rFont val="Tahoma"/>
        <family val="2"/>
      </rPr>
      <t>31-12-</t>
    </r>
    <r>
      <rPr>
        <b/>
        <sz val="11"/>
        <color theme="1"/>
        <rFont val="Tahoma"/>
        <family val="2"/>
      </rPr>
      <t>2018</t>
    </r>
  </si>
  <si>
    <t>1e Acompte CL à verser au plus tard le 31-12-2019 ==&gt;</t>
  </si>
  <si>
    <t>Reliquat CL à verser au plus tard le 30-06-2020 ==&gt;</t>
  </si>
  <si>
    <t>et plus</t>
  </si>
  <si>
    <t>1e Acompte CL 40% à verser au plus tard le 31-12-2019 ==&gt;</t>
  </si>
  <si>
    <t>Reliquat CL 60% à verser au plus tard le 30-06-2020 ==&gt;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</si>
</sst>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Tahoma"/>
      <family val="2"/>
    </font>
    <font>
      <b/>
      <sz val="11"/>
      <color rgb="FFFF0000"/>
      <name val="Tahoma"/>
      <family val="2"/>
    </font>
    <font>
      <b/>
      <sz val="11"/>
      <color theme="4" tint="-0.499984740745262"/>
      <name val="Tahoma"/>
      <family val="2"/>
    </font>
    <font>
      <b/>
      <u/>
      <sz val="11"/>
      <color theme="4" tint="-0.499984740745262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43" fontId="0" fillId="0" borderId="0" xfId="1" applyFont="1"/>
    <xf numFmtId="0" fontId="2" fillId="0" borderId="0" xfId="0" applyFont="1"/>
    <xf numFmtId="43" fontId="2" fillId="0" borderId="0" xfId="1" applyFont="1"/>
    <xf numFmtId="10" fontId="2" fillId="0" borderId="0" xfId="2" applyNumberFormat="1" applyFont="1"/>
    <xf numFmtId="0" fontId="3" fillId="0" borderId="0" xfId="0" applyFont="1"/>
    <xf numFmtId="43" fontId="3" fillId="0" borderId="0" xfId="1" applyFont="1"/>
    <xf numFmtId="10" fontId="2" fillId="3" borderId="2" xfId="2" applyNumberFormat="1" applyFont="1" applyFill="1" applyBorder="1"/>
    <xf numFmtId="43" fontId="3" fillId="3" borderId="2" xfId="1" applyNumberFormat="1" applyFont="1" applyFill="1" applyBorder="1"/>
    <xf numFmtId="0" fontId="2" fillId="2" borderId="3" xfId="0" applyFont="1" applyFill="1" applyBorder="1"/>
    <xf numFmtId="10" fontId="0" fillId="0" borderId="0" xfId="1" applyNumberFormat="1" applyFont="1"/>
    <xf numFmtId="9" fontId="0" fillId="0" borderId="0" xfId="1" applyNumberFormat="1" applyFont="1"/>
    <xf numFmtId="43" fontId="0" fillId="0" borderId="0" xfId="0" applyNumberFormat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4" fillId="4" borderId="0" xfId="0" applyFont="1" applyFill="1" applyAlignment="1">
      <alignment horizontal="center"/>
    </xf>
    <xf numFmtId="43" fontId="3" fillId="3" borderId="1" xfId="1" applyNumberFormat="1" applyFont="1" applyFill="1" applyBorder="1" applyAlignment="1">
      <alignment horizontal="center"/>
    </xf>
    <xf numFmtId="43" fontId="3" fillId="3" borderId="2" xfId="1" applyNumberFormat="1" applyFont="1" applyFill="1" applyBorder="1" applyAlignment="1">
      <alignment horizontal="center"/>
    </xf>
    <xf numFmtId="43" fontId="7" fillId="0" borderId="0" xfId="1" applyFont="1"/>
    <xf numFmtId="43" fontId="8" fillId="0" borderId="0" xfId="1" applyFont="1"/>
    <xf numFmtId="43" fontId="9" fillId="0" borderId="0" xfId="1" applyFont="1"/>
    <xf numFmtId="43" fontId="8" fillId="3" borderId="2" xfId="1" applyFont="1" applyFill="1" applyBorder="1"/>
    <xf numFmtId="0" fontId="8" fillId="2" borderId="3" xfId="0" applyFont="1" applyFill="1" applyBorder="1"/>
    <xf numFmtId="43" fontId="8" fillId="3" borderId="2" xfId="2" applyNumberFormat="1" applyFont="1" applyFill="1" applyBorder="1"/>
  </cellXfs>
  <cellStyles count="3">
    <cellStyle name="Milliers" xfId="1" builtinId="3"/>
    <cellStyle name="Normal" xfId="0" builtinId="0"/>
    <cellStyle name="Pourcentage" xfId="2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ahoma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au42" displayName="Tableau42" ref="B4:D14" headerRowCount="0" totalsRowShown="0" headerRowDxfId="10" dataDxfId="9">
  <tableColumns count="3">
    <tableColumn id="1" name="Colonne1" dataDxfId="8"/>
    <tableColumn id="2" name="Colonne2" dataDxfId="7" dataCellStyle="Milliers"/>
    <tableColumn id="3" name="Colonne3" dataDxfId="6" dataCellStyle="Pourcentage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4" name="Tableau4" displayName="Tableau4" ref="B4:E14" headerRowCount="0" totalsRowShown="0" headerRowDxfId="5" dataDxfId="4">
  <tableColumns count="4">
    <tableColumn id="1" name="Colonne1" dataDxfId="3"/>
    <tableColumn id="2" name="Colonne2" dataDxfId="2" dataCellStyle="Milliers"/>
    <tableColumn id="3" name="Colonne3" dataDxfId="1" dataCellStyle="Pourcentage"/>
    <tableColumn id="4" name="Colonne4" dataDxfId="0" dataCellStyle="Millier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8"/>
  <sheetViews>
    <sheetView tabSelected="1" workbookViewId="0">
      <selection activeCell="C27" sqref="C27"/>
    </sheetView>
  </sheetViews>
  <sheetFormatPr baseColWidth="10" defaultRowHeight="15"/>
  <cols>
    <col min="2" max="2" width="51" customWidth="1"/>
    <col min="3" max="3" width="28.28515625" customWidth="1"/>
    <col min="4" max="4" width="23.5703125" customWidth="1"/>
    <col min="5" max="5" width="11.5703125" customWidth="1"/>
    <col min="6" max="6" width="22.140625" customWidth="1"/>
    <col min="7" max="7" width="20.42578125" style="1" customWidth="1"/>
    <col min="8" max="8" width="19.7109375" customWidth="1"/>
    <col min="9" max="9" width="23.140625" style="1" customWidth="1"/>
    <col min="10" max="11" width="15.28515625" bestFit="1" customWidth="1"/>
  </cols>
  <sheetData>
    <row r="2" spans="2:17" ht="21">
      <c r="B2" s="16" t="s">
        <v>5</v>
      </c>
      <c r="C2" s="16"/>
      <c r="D2" s="16"/>
    </row>
    <row r="3" spans="2:17">
      <c r="J3" s="1"/>
      <c r="K3" s="1"/>
      <c r="M3" s="1"/>
      <c r="N3" s="1"/>
      <c r="O3" s="1"/>
      <c r="P3" s="1"/>
      <c r="Q3" s="1"/>
    </row>
    <row r="4" spans="2:17">
      <c r="B4" s="13" t="s">
        <v>0</v>
      </c>
      <c r="C4" s="13" t="s">
        <v>1</v>
      </c>
      <c r="D4" s="13" t="s">
        <v>2</v>
      </c>
      <c r="J4" s="1"/>
      <c r="K4" s="1"/>
      <c r="M4" s="1"/>
      <c r="N4" s="1"/>
      <c r="O4" s="1"/>
      <c r="P4" s="1"/>
      <c r="Q4" s="1"/>
    </row>
    <row r="5" spans="2:17">
      <c r="B5" s="2"/>
      <c r="C5" s="2"/>
      <c r="D5" s="2"/>
      <c r="J5" s="1"/>
      <c r="K5" s="1"/>
      <c r="L5" s="1"/>
      <c r="M5" s="1"/>
      <c r="N5" s="1"/>
      <c r="O5" s="1"/>
      <c r="P5" s="1"/>
      <c r="Q5" s="1"/>
    </row>
    <row r="6" spans="2:17">
      <c r="B6" s="5" t="s">
        <v>6</v>
      </c>
      <c r="C6" s="19">
        <v>17561580</v>
      </c>
      <c r="D6" s="20">
        <f>ROUNDUP(IF(C6&lt;=20000000,C6*2.5%,IF(C6&lt;=50000000,(20000000*2.5%+(C6-20000000)*0.02),IF(C6&lt;=100000000,((20000000*2.5%+30000000*2%)+((C6-50000000)*1.5%)),((20000000*2.5%+30000000*2%+50000000*1.5%)+(C6-100000000)*1%)))),0)</f>
        <v>439040</v>
      </c>
      <c r="J6" s="1"/>
      <c r="K6" s="1"/>
      <c r="L6" s="1"/>
      <c r="M6" s="1"/>
      <c r="N6" s="1"/>
      <c r="O6" s="1"/>
      <c r="P6" s="1"/>
      <c r="Q6" s="1"/>
    </row>
    <row r="7" spans="2:17">
      <c r="B7" s="5"/>
      <c r="C7" s="19"/>
      <c r="D7" s="20"/>
      <c r="J7" s="1"/>
      <c r="K7" s="1"/>
      <c r="L7" s="1"/>
      <c r="M7" s="1"/>
      <c r="N7" s="1"/>
      <c r="O7" s="1"/>
      <c r="P7" s="1"/>
      <c r="Q7" s="1"/>
    </row>
    <row r="8" spans="2:17">
      <c r="B8" s="5" t="s">
        <v>7</v>
      </c>
      <c r="C8" s="19">
        <v>64669430</v>
      </c>
      <c r="D8" s="20">
        <f>ROUNDUP(IF(C8&lt;=20000000,C8*2.5%,IF(C8&lt;=50000000,(20000000*2.5%+(C8-20000000)*0.02),IF(C8&lt;=100000000,((20000000*2.5%+30000000*2%)+((C8-50000000)*1.5%)),((20000000*2.5%+30000000*2%+50000000*1.5%)+(C8-100000000)*1%)))),0)</f>
        <v>1320042</v>
      </c>
      <c r="J8" s="1"/>
      <c r="K8" s="1"/>
      <c r="L8" s="1"/>
      <c r="M8" s="1"/>
      <c r="N8" s="1"/>
      <c r="O8" s="1"/>
      <c r="P8" s="1"/>
      <c r="Q8" s="1"/>
    </row>
    <row r="9" spans="2:17">
      <c r="B9" s="5"/>
      <c r="C9" s="19"/>
      <c r="D9" s="20"/>
      <c r="J9" s="1"/>
      <c r="K9" s="1"/>
      <c r="L9" s="1"/>
      <c r="M9" s="1"/>
      <c r="N9" s="1"/>
      <c r="O9" s="1"/>
      <c r="P9" s="1"/>
      <c r="Q9" s="1"/>
    </row>
    <row r="10" spans="2:17">
      <c r="B10" s="5" t="s">
        <v>8</v>
      </c>
      <c r="C10" s="19">
        <v>12642980</v>
      </c>
      <c r="D10" s="20">
        <f>ROUNDUP(IF(C10&lt;=20000000,C10*2.5%,IF(C10&lt;=50000000,(20000000*2.5%+(C10-20000000)*0.02),IF(C10&lt;=100000000,((20000000*2.5%+30000000*2%)+((C10-50000000)*1.5%)),((20000000*2.5%+30000000*2%+50000000*1.5%)+(C10-100000000)*1%)))),0)</f>
        <v>316075</v>
      </c>
      <c r="J10" s="1"/>
      <c r="K10" s="1"/>
      <c r="L10" s="1"/>
      <c r="M10" s="1"/>
      <c r="N10" s="1"/>
      <c r="O10" s="1"/>
      <c r="P10" s="1"/>
      <c r="Q10" s="1"/>
    </row>
    <row r="11" spans="2:17">
      <c r="B11" s="5"/>
      <c r="C11" s="19"/>
      <c r="D11" s="20"/>
      <c r="F11" s="1"/>
      <c r="H11" s="1"/>
      <c r="J11" s="1"/>
      <c r="K11" s="1"/>
      <c r="L11" s="1"/>
      <c r="M11" s="1"/>
      <c r="N11" s="1"/>
      <c r="O11" s="1"/>
      <c r="P11" s="1"/>
      <c r="Q11" s="1"/>
    </row>
    <row r="12" spans="2:17">
      <c r="B12" s="5" t="s">
        <v>9</v>
      </c>
      <c r="C12" s="19">
        <v>1212206</v>
      </c>
      <c r="D12" s="20">
        <f>ROUNDUP(IF(C12&lt;=20000000,C12*2.5%,IF(C12&lt;=50000000,(20000000*2.5%+(C12-20000000)*0.02),IF(C12&lt;=100000000,((20000000*2.5%+30000000*2%)+((C12-50000000)*1.5%)),((20000000*2.5%+30000000*2%+50000000*1.5%)+(C12-100000000)*1%)))),0)</f>
        <v>30306</v>
      </c>
      <c r="F12" s="1"/>
      <c r="H12" s="1"/>
      <c r="J12" s="1"/>
      <c r="K12" s="1"/>
      <c r="L12" s="1"/>
      <c r="M12" s="1"/>
      <c r="N12" s="1"/>
      <c r="O12" s="1"/>
      <c r="P12" s="1"/>
      <c r="Q12" s="1"/>
    </row>
    <row r="13" spans="2:17">
      <c r="B13" s="2"/>
      <c r="C13" s="3"/>
      <c r="D13" s="3"/>
      <c r="J13" s="1"/>
      <c r="K13" s="1"/>
      <c r="L13" s="1"/>
      <c r="M13" s="1"/>
      <c r="N13" s="1"/>
      <c r="O13" s="1"/>
      <c r="P13" s="1"/>
      <c r="Q13" s="1"/>
    </row>
    <row r="14" spans="2:17">
      <c r="B14" s="15" t="s">
        <v>4</v>
      </c>
      <c r="C14" s="21">
        <f>SUM(C6:C12)</f>
        <v>96086196</v>
      </c>
      <c r="D14" s="21">
        <f>ROUNDUP(SUBTOTAL(109,D4:D13),-1)</f>
        <v>2105470</v>
      </c>
      <c r="F14" s="1"/>
      <c r="H14" s="1"/>
      <c r="J14" s="1"/>
      <c r="K14" s="1"/>
      <c r="L14" s="1"/>
      <c r="M14" s="1"/>
      <c r="N14" s="1"/>
      <c r="O14" s="1"/>
      <c r="P14" s="1"/>
      <c r="Q14" s="1"/>
    </row>
    <row r="15" spans="2:17">
      <c r="B15" s="9"/>
      <c r="C15" s="9"/>
      <c r="D15" s="9"/>
      <c r="F15" s="1"/>
      <c r="H15" s="10"/>
      <c r="J15" s="1"/>
      <c r="K15" s="1"/>
      <c r="L15" s="1"/>
      <c r="M15" s="1"/>
      <c r="N15" s="1"/>
      <c r="O15" s="1"/>
      <c r="P15" s="1"/>
      <c r="Q15" s="1"/>
    </row>
    <row r="16" spans="2:17">
      <c r="B16" s="17" t="s">
        <v>13</v>
      </c>
      <c r="C16" s="18"/>
      <c r="D16" s="22">
        <f>+D14*40%</f>
        <v>842188</v>
      </c>
      <c r="F16" s="1"/>
      <c r="H16" s="11"/>
      <c r="J16" s="1"/>
      <c r="K16" s="1"/>
      <c r="L16" s="1"/>
      <c r="M16" s="1"/>
      <c r="N16" s="1"/>
      <c r="O16" s="1"/>
      <c r="P16" s="1"/>
      <c r="Q16" s="1"/>
    </row>
    <row r="17" spans="2:17">
      <c r="B17" s="9"/>
      <c r="C17" s="9"/>
      <c r="D17" s="23"/>
      <c r="F17" s="1"/>
      <c r="H17" s="10"/>
      <c r="J17" s="1"/>
      <c r="K17" s="1"/>
      <c r="L17" s="1"/>
      <c r="M17" s="1"/>
      <c r="N17" s="1"/>
      <c r="O17" s="1"/>
      <c r="P17" s="1"/>
      <c r="Q17" s="1"/>
    </row>
    <row r="18" spans="2:17">
      <c r="B18" s="17" t="s">
        <v>14</v>
      </c>
      <c r="C18" s="18"/>
      <c r="D18" s="24">
        <f>+D14-D16</f>
        <v>1263282</v>
      </c>
      <c r="E18" s="12"/>
      <c r="F18" s="1"/>
      <c r="H18" s="11"/>
      <c r="J18" s="1"/>
      <c r="K18" s="1"/>
      <c r="L18" s="1"/>
      <c r="M18" s="1"/>
      <c r="N18" s="1"/>
      <c r="O18" s="1"/>
      <c r="P18" s="1"/>
      <c r="Q18" s="1"/>
    </row>
    <row r="19" spans="2:17">
      <c r="D19" s="14"/>
      <c r="F19" s="1"/>
      <c r="H19" s="1"/>
      <c r="J19" s="1"/>
      <c r="K19" s="1"/>
    </row>
    <row r="20" spans="2:17">
      <c r="F20" s="1"/>
      <c r="H20" s="1"/>
      <c r="J20" s="1"/>
      <c r="K20" s="1"/>
    </row>
    <row r="21" spans="2:17">
      <c r="F21" s="1"/>
      <c r="H21" s="1"/>
      <c r="J21" s="1"/>
      <c r="K21" s="1"/>
    </row>
    <row r="22" spans="2:17">
      <c r="F22" s="1"/>
      <c r="H22" s="1"/>
      <c r="J22" s="1"/>
      <c r="K22" s="1"/>
    </row>
    <row r="23" spans="2:17">
      <c r="C23" s="1"/>
      <c r="F23" s="1"/>
      <c r="H23" s="1"/>
      <c r="J23" s="1"/>
      <c r="K23" s="1"/>
    </row>
    <row r="24" spans="2:17">
      <c r="C24" s="1"/>
      <c r="D24" s="1"/>
      <c r="F24" s="12"/>
    </row>
    <row r="25" spans="2:17">
      <c r="C25" s="1"/>
      <c r="D25" s="1"/>
      <c r="E25" s="1"/>
      <c r="F25" s="1"/>
      <c r="H25" s="1"/>
    </row>
    <row r="26" spans="2:17">
      <c r="C26" s="1"/>
      <c r="D26" s="1"/>
      <c r="F26" s="1"/>
      <c r="H26" s="1"/>
    </row>
    <row r="27" spans="2:17">
      <c r="C27" s="1"/>
      <c r="D27" s="1"/>
      <c r="F27" s="1"/>
      <c r="H27" s="1"/>
    </row>
    <row r="28" spans="2:17">
      <c r="C28" s="1"/>
      <c r="D28" s="1"/>
      <c r="F28" s="1"/>
      <c r="H28" s="1"/>
    </row>
    <row r="29" spans="2:17">
      <c r="C29" s="1"/>
      <c r="D29" s="1"/>
      <c r="F29" s="1"/>
      <c r="H29" s="1"/>
    </row>
    <row r="30" spans="2:17">
      <c r="C30" s="1"/>
      <c r="F30" s="1"/>
      <c r="H30" s="1"/>
    </row>
    <row r="31" spans="2:17">
      <c r="C31" s="1"/>
      <c r="F31" s="1"/>
      <c r="H31" s="1"/>
    </row>
    <row r="32" spans="2:17">
      <c r="D32" s="1"/>
      <c r="E32" s="1"/>
      <c r="F32" s="1"/>
      <c r="H32" s="1"/>
    </row>
    <row r="33" spans="4:8">
      <c r="D33" s="1"/>
      <c r="E33" s="1"/>
      <c r="F33" s="1"/>
      <c r="H33" s="1"/>
    </row>
    <row r="34" spans="4:8">
      <c r="D34" s="1"/>
      <c r="E34" s="1"/>
      <c r="F34" s="1"/>
      <c r="H34" s="1"/>
    </row>
    <row r="35" spans="4:8">
      <c r="D35" s="1"/>
      <c r="E35" s="1"/>
      <c r="F35" s="1"/>
      <c r="H35" s="1"/>
    </row>
    <row r="36" spans="4:8">
      <c r="D36" s="1"/>
      <c r="E36" s="1"/>
      <c r="F36" s="1"/>
      <c r="H36" s="1"/>
    </row>
    <row r="37" spans="4:8">
      <c r="D37" s="1"/>
      <c r="E37" s="1"/>
      <c r="F37" s="1"/>
      <c r="H37" s="1"/>
    </row>
    <row r="38" spans="4:8">
      <c r="D38" s="1"/>
      <c r="E38" s="1"/>
      <c r="F38" s="1"/>
      <c r="H38" s="1"/>
    </row>
  </sheetData>
  <mergeCells count="3">
    <mergeCell ref="B2:D2"/>
    <mergeCell ref="B16:C16"/>
    <mergeCell ref="B18:C18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2:R38"/>
  <sheetViews>
    <sheetView workbookViewId="0">
      <selection activeCell="E16" sqref="E16"/>
    </sheetView>
  </sheetViews>
  <sheetFormatPr baseColWidth="10" defaultRowHeight="15"/>
  <cols>
    <col min="2" max="2" width="39.42578125" customWidth="1"/>
    <col min="3" max="3" width="28.28515625" customWidth="1"/>
    <col min="4" max="4" width="22" customWidth="1"/>
    <col min="5" max="5" width="27.7109375" bestFit="1" customWidth="1"/>
    <col min="6" max="6" width="11.5703125" customWidth="1"/>
    <col min="7" max="7" width="22.140625" customWidth="1"/>
    <col min="8" max="8" width="20.42578125" style="1" customWidth="1"/>
    <col min="9" max="9" width="19.7109375" customWidth="1"/>
    <col min="11" max="12" width="15.28515625" bestFit="1" customWidth="1"/>
  </cols>
  <sheetData>
    <row r="2" spans="2:18" ht="21">
      <c r="B2" s="16" t="s">
        <v>5</v>
      </c>
      <c r="C2" s="16"/>
      <c r="D2" s="16"/>
      <c r="E2" s="16"/>
    </row>
    <row r="3" spans="2:18">
      <c r="G3" s="1"/>
      <c r="I3" s="1"/>
      <c r="J3" s="1"/>
      <c r="K3" s="1"/>
      <c r="L3" s="1"/>
      <c r="N3" s="1"/>
      <c r="O3" s="1"/>
      <c r="P3" s="1"/>
      <c r="Q3" s="1"/>
      <c r="R3" s="1"/>
    </row>
    <row r="4" spans="2:18">
      <c r="B4" s="5" t="s">
        <v>0</v>
      </c>
      <c r="C4" s="5" t="s">
        <v>1</v>
      </c>
      <c r="D4" s="5" t="s">
        <v>3</v>
      </c>
      <c r="E4" s="5" t="s">
        <v>2</v>
      </c>
      <c r="G4" s="1"/>
      <c r="I4" s="1"/>
      <c r="J4" s="1"/>
      <c r="K4" s="1"/>
      <c r="L4" s="1"/>
      <c r="N4" s="1"/>
      <c r="O4" s="1"/>
      <c r="P4" s="1"/>
      <c r="Q4" s="1"/>
      <c r="R4" s="1"/>
    </row>
    <row r="5" spans="2:18">
      <c r="B5" s="2"/>
      <c r="C5" s="2"/>
      <c r="D5" s="2"/>
      <c r="E5" s="2"/>
      <c r="G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>
      <c r="B6" s="5" t="s">
        <v>6</v>
      </c>
      <c r="C6" s="3">
        <v>10000000</v>
      </c>
      <c r="D6" s="3">
        <f>IF(C6&lt;=20000000,+C6*0.025,IF(C6&lt;=50000000,C6*0.02,IF(C6&lt;=100000000,C6*0.015,C6*0.01)))</f>
        <v>250000</v>
      </c>
      <c r="E6" s="3">
        <f>ROUNDUP(+D6*C6,0)</f>
        <v>2500000000000</v>
      </c>
      <c r="G6" s="1"/>
      <c r="H6" s="1">
        <f>+Tableau4[[#This Row],[Colonne2]]*2.5%</f>
        <v>250000</v>
      </c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>
      <c r="B7" s="5"/>
      <c r="C7" s="3"/>
      <c r="D7" s="4"/>
      <c r="E7" s="3"/>
      <c r="G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2:18">
      <c r="B8" s="5" t="s">
        <v>7</v>
      </c>
      <c r="C8" s="3">
        <v>40000000</v>
      </c>
      <c r="D8" s="3" t="e">
        <f>IF(C8&lt;=20000000,+C8*0.025,IF(C8&lt;=50000000,((C8*0.02)-500000))),IF(C8&lt;=100000000,C8*0.015,C8*0.01)</f>
        <v>#VALUE!</v>
      </c>
      <c r="E8" s="3" t="e">
        <f>ROUNDUP(+D8*C8,0)</f>
        <v>#VALUE!</v>
      </c>
      <c r="G8" s="1">
        <f>+Tableau4[[#This Row],[Colonne2]]-20000000</f>
        <v>20000000</v>
      </c>
      <c r="H8" s="1">
        <f>+Tableau4[[#This Row],[Colonne2]]-20000000</f>
        <v>20000000</v>
      </c>
      <c r="I8" s="1">
        <f>+H8*2.5%</f>
        <v>500000</v>
      </c>
      <c r="J8" s="1"/>
      <c r="K8" s="1"/>
      <c r="L8" s="1"/>
      <c r="M8" s="1"/>
      <c r="N8" s="1"/>
      <c r="O8" s="1"/>
      <c r="P8" s="1"/>
      <c r="Q8" s="1"/>
      <c r="R8" s="1"/>
    </row>
    <row r="9" spans="2:18">
      <c r="B9" s="5"/>
      <c r="C9" s="3"/>
      <c r="D9" s="4"/>
      <c r="E9" s="3"/>
      <c r="G9" s="1">
        <f>+G8*2.5%</f>
        <v>500000</v>
      </c>
      <c r="I9" s="1">
        <f>+H8*2%</f>
        <v>400000</v>
      </c>
      <c r="J9" s="1"/>
      <c r="K9" s="1"/>
      <c r="L9" s="1"/>
      <c r="M9" s="1"/>
      <c r="N9" s="1"/>
      <c r="O9" s="1"/>
      <c r="P9" s="1"/>
      <c r="Q9" s="1"/>
      <c r="R9" s="1"/>
    </row>
    <row r="10" spans="2:18">
      <c r="B10" s="5" t="s">
        <v>8</v>
      </c>
      <c r="C10" s="3">
        <v>60000000</v>
      </c>
      <c r="D10" s="3">
        <f>IF(C10&lt;=20000000,+C10*0.025,IF(C10&lt;=50000000,C10*0.02,IF(C10&lt;=100000000,C10*0.015,C10*0.01)))</f>
        <v>900000</v>
      </c>
      <c r="E10" s="3">
        <f>ROUNDUP(+D10*C10,0)</f>
        <v>54000000000000</v>
      </c>
      <c r="G10" s="1"/>
      <c r="I10" s="1">
        <f>+I9+I8</f>
        <v>900000</v>
      </c>
      <c r="J10" s="1"/>
      <c r="K10" s="1"/>
      <c r="L10" s="1"/>
      <c r="M10" s="1"/>
      <c r="N10" s="1"/>
      <c r="O10" s="1"/>
      <c r="P10" s="1"/>
      <c r="Q10" s="1"/>
      <c r="R10" s="1"/>
    </row>
    <row r="11" spans="2:18">
      <c r="B11" s="5"/>
      <c r="C11" s="3"/>
      <c r="D11" s="4"/>
      <c r="E11" s="3"/>
      <c r="G11" s="1"/>
      <c r="I11" s="1">
        <f>+I10/H8*100</f>
        <v>4.5</v>
      </c>
      <c r="J11" s="1"/>
      <c r="K11" s="1"/>
      <c r="L11" s="1"/>
      <c r="M11" s="1"/>
      <c r="N11" s="1"/>
      <c r="O11" s="1"/>
      <c r="P11" s="1"/>
      <c r="Q11" s="1"/>
      <c r="R11" s="1"/>
    </row>
    <row r="12" spans="2:18">
      <c r="B12" s="5" t="s">
        <v>9</v>
      </c>
      <c r="C12" s="3">
        <v>110000000</v>
      </c>
      <c r="D12" s="3">
        <f>IF(C12&lt;=20000000,+C12*0.025,IF(C12&lt;=50000000,C12*0.02,IF(C12&lt;=100000000,C12*0.015,C12*0.01)))</f>
        <v>1100000</v>
      </c>
      <c r="E12" s="3">
        <f>ROUNDUP(+D12*C12,0)</f>
        <v>121000000000000</v>
      </c>
      <c r="G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2:18">
      <c r="B13" s="2"/>
      <c r="C13" s="3"/>
      <c r="D13" s="4"/>
      <c r="E13" s="3"/>
      <c r="G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2:18">
      <c r="B14" s="5" t="s">
        <v>4</v>
      </c>
      <c r="C14" s="6">
        <f>SUM(C6:C12)</f>
        <v>220000000</v>
      </c>
      <c r="D14" s="6" t="e">
        <f>+E14/C14</f>
        <v>#VALUE!</v>
      </c>
      <c r="E14" s="6" t="e">
        <f>SUM(E6:E13)</f>
        <v>#VALUE!</v>
      </c>
      <c r="G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2:18">
      <c r="B15" s="9"/>
      <c r="C15" s="9"/>
      <c r="D15" s="9"/>
      <c r="E15" s="9"/>
      <c r="G15" s="1"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2:18">
      <c r="B16" s="17" t="s">
        <v>10</v>
      </c>
      <c r="C16" s="18"/>
      <c r="D16" s="7">
        <v>0.4</v>
      </c>
      <c r="E16" s="8" t="e">
        <f>+E14*D16</f>
        <v>#VALUE!</v>
      </c>
      <c r="G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18">
      <c r="B17" s="9"/>
      <c r="C17" s="9"/>
      <c r="D17" s="9"/>
      <c r="E17" s="9"/>
      <c r="G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>
      <c r="B18" s="17" t="s">
        <v>11</v>
      </c>
      <c r="C18" s="18"/>
      <c r="D18" s="7">
        <v>0.6</v>
      </c>
      <c r="E18" s="8" t="e">
        <f>+D18*E14</f>
        <v>#VALUE!</v>
      </c>
      <c r="G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>
      <c r="G19" s="1"/>
      <c r="I19" s="1"/>
      <c r="J19" s="1"/>
      <c r="K19" s="1"/>
      <c r="L19" s="1"/>
    </row>
    <row r="20" spans="2:18">
      <c r="G20" s="1"/>
      <c r="I20" s="1"/>
      <c r="J20" s="1"/>
      <c r="K20" s="1"/>
      <c r="L20" s="1"/>
    </row>
    <row r="21" spans="2:18">
      <c r="G21" s="1"/>
      <c r="I21" s="1"/>
      <c r="J21" s="1"/>
      <c r="K21" s="1"/>
      <c r="L21" s="1"/>
    </row>
    <row r="22" spans="2:18">
      <c r="G22" s="1"/>
      <c r="I22" s="1"/>
      <c r="J22" s="1"/>
      <c r="K22" s="1"/>
      <c r="L22" s="1"/>
    </row>
    <row r="23" spans="2:18">
      <c r="G23" s="1">
        <f>30000000*2.5%</f>
        <v>750000</v>
      </c>
      <c r="I23" s="1"/>
      <c r="J23" s="1"/>
      <c r="K23" s="1"/>
      <c r="L23" s="1"/>
    </row>
    <row r="24" spans="2:18">
      <c r="G24" s="12">
        <f>F27*D28</f>
        <v>500000</v>
      </c>
    </row>
    <row r="25" spans="2:18">
      <c r="D25" s="1"/>
      <c r="E25" s="1"/>
      <c r="F25" s="1"/>
      <c r="G25" s="1"/>
      <c r="I25" s="1"/>
    </row>
    <row r="26" spans="2:18">
      <c r="D26" s="1"/>
      <c r="E26" s="1">
        <f>E27*F27+10000000*2%</f>
        <v>700000</v>
      </c>
      <c r="F26" s="1"/>
      <c r="G26" s="1"/>
      <c r="I26" s="1"/>
    </row>
    <row r="27" spans="2:18">
      <c r="D27" s="1">
        <v>0</v>
      </c>
      <c r="E27" s="1">
        <v>20000000</v>
      </c>
      <c r="F27" s="10">
        <v>2.5000000000000001E-2</v>
      </c>
      <c r="G27" s="1"/>
      <c r="I27" s="1"/>
    </row>
    <row r="28" spans="2:18">
      <c r="D28" s="1">
        <f>+E27</f>
        <v>20000000</v>
      </c>
      <c r="E28" s="1">
        <v>50000000</v>
      </c>
      <c r="F28" s="11">
        <v>0.02</v>
      </c>
      <c r="G28" s="1"/>
      <c r="H28" s="1">
        <f>+D28*F27</f>
        <v>500000</v>
      </c>
      <c r="I28" s="1"/>
    </row>
    <row r="29" spans="2:18">
      <c r="D29" s="1">
        <f t="shared" ref="D29:D30" si="0">+E28</f>
        <v>50000000</v>
      </c>
      <c r="E29" s="1">
        <v>100000000</v>
      </c>
      <c r="F29" s="10">
        <v>1.4999999999999999E-2</v>
      </c>
      <c r="G29" s="1"/>
      <c r="I29" s="1"/>
    </row>
    <row r="30" spans="2:18">
      <c r="D30" s="1">
        <f t="shared" si="0"/>
        <v>100000000</v>
      </c>
      <c r="E30" s="1" t="s">
        <v>12</v>
      </c>
      <c r="F30" s="11">
        <v>0.01</v>
      </c>
      <c r="G30" s="1"/>
      <c r="I30" s="1"/>
    </row>
    <row r="31" spans="2:18">
      <c r="D31" s="1"/>
      <c r="E31" s="1"/>
      <c r="F31" s="1"/>
      <c r="G31" s="1"/>
      <c r="I31" s="1"/>
    </row>
    <row r="32" spans="2:18">
      <c r="D32" s="1"/>
      <c r="E32" s="1"/>
      <c r="F32" s="1"/>
      <c r="G32" s="1"/>
      <c r="I32" s="1"/>
    </row>
    <row r="33" spans="4:9">
      <c r="D33" s="1"/>
      <c r="E33" s="1"/>
      <c r="F33" s="1"/>
      <c r="G33" s="1"/>
      <c r="I33" s="1"/>
    </row>
    <row r="34" spans="4:9">
      <c r="D34" s="1"/>
      <c r="E34" s="1"/>
      <c r="F34" s="1"/>
      <c r="G34" s="1"/>
      <c r="I34" s="1"/>
    </row>
    <row r="35" spans="4:9">
      <c r="D35" s="1"/>
      <c r="E35" s="1"/>
      <c r="F35" s="1"/>
      <c r="G35" s="1"/>
      <c r="I35" s="1"/>
    </row>
    <row r="36" spans="4:9">
      <c r="D36" s="1"/>
      <c r="E36" s="1"/>
      <c r="F36" s="1"/>
      <c r="G36" s="1"/>
      <c r="I36" s="1"/>
    </row>
    <row r="37" spans="4:9">
      <c r="D37" s="1"/>
      <c r="E37" s="1"/>
      <c r="F37" s="1"/>
      <c r="G37" s="1"/>
      <c r="I37" s="1"/>
    </row>
    <row r="38" spans="4:9">
      <c r="D38" s="1"/>
      <c r="E38" s="1"/>
      <c r="F38" s="1"/>
      <c r="G38" s="1"/>
      <c r="I38" s="1"/>
    </row>
  </sheetData>
  <mergeCells count="3">
    <mergeCell ref="B2:E2"/>
    <mergeCell ref="B16:C16"/>
    <mergeCell ref="B18:C18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 (2)</vt:lpstr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ABDORABIH</dc:creator>
  <cp:lastModifiedBy>ABDORABIH</cp:lastModifiedBy>
  <dcterms:created xsi:type="dcterms:W3CDTF">2019-12-20T08:02:14Z</dcterms:created>
  <dcterms:modified xsi:type="dcterms:W3CDTF">2019-12-27T08:44:17Z</dcterms:modified>
</cp:coreProperties>
</file>